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24226"/>
  <mc:AlternateContent xmlns:mc="http://schemas.openxmlformats.org/markup-compatibility/2006">
    <mc:Choice Requires="x15">
      <x15ac:absPath xmlns:x15ac="http://schemas.microsoft.com/office/spreadsheetml/2010/11/ac" url="/Users/chrisferrante/Desktop/UVC/Calculator/"/>
    </mc:Choice>
  </mc:AlternateContent>
  <xr:revisionPtr revIDLastSave="0" documentId="13_ncr:1_{49E2E632-8F17-F84F-8461-67D0054AE924}" xr6:coauthVersionLast="45" xr6:coauthVersionMax="45" xr10:uidLastSave="{00000000-0000-0000-0000-000000000000}"/>
  <bookViews>
    <workbookView xWindow="480" yWindow="460" windowWidth="33120" windowHeight="205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 i="1" l="1"/>
  <c r="X8" i="1"/>
  <c r="Y8" i="1"/>
  <c r="X6" i="1"/>
  <c r="Y6" i="1"/>
  <c r="W4" i="1"/>
  <c r="X4" i="1"/>
  <c r="Y4" i="1"/>
  <c r="L16" i="1"/>
  <c r="Y81" i="1"/>
  <c r="X81" i="1"/>
  <c r="W81" i="1"/>
  <c r="Y80" i="1"/>
  <c r="X80" i="1"/>
  <c r="W80" i="1"/>
  <c r="Y78" i="1"/>
  <c r="X78" i="1"/>
  <c r="W78" i="1"/>
  <c r="Y77" i="1"/>
  <c r="X77" i="1"/>
  <c r="W77" i="1"/>
  <c r="Y75" i="1"/>
  <c r="X75" i="1"/>
  <c r="W75" i="1"/>
  <c r="Y74" i="1"/>
  <c r="X74" i="1"/>
  <c r="W74" i="1"/>
  <c r="Y73" i="1"/>
  <c r="X73" i="1"/>
  <c r="W73" i="1"/>
  <c r="Y72" i="1"/>
  <c r="X72" i="1"/>
  <c r="W72" i="1"/>
  <c r="Y71" i="1"/>
  <c r="X71" i="1"/>
  <c r="W71" i="1"/>
  <c r="Y69" i="1"/>
  <c r="X69" i="1"/>
  <c r="W69" i="1"/>
  <c r="Y68" i="1"/>
  <c r="X68" i="1"/>
  <c r="W68" i="1"/>
  <c r="Y67" i="1"/>
  <c r="X67" i="1"/>
  <c r="W67" i="1"/>
  <c r="Y66" i="1"/>
  <c r="X66" i="1"/>
  <c r="W66" i="1"/>
  <c r="Y65" i="1"/>
  <c r="X65" i="1"/>
  <c r="W65" i="1"/>
  <c r="Y64" i="1"/>
  <c r="X64" i="1"/>
  <c r="W64" i="1"/>
  <c r="Y63" i="1"/>
  <c r="X63" i="1"/>
  <c r="W63" i="1"/>
  <c r="Y62" i="1"/>
  <c r="X62" i="1"/>
  <c r="W62" i="1"/>
  <c r="Y61" i="1"/>
  <c r="X61" i="1"/>
  <c r="W61" i="1"/>
  <c r="Y60" i="1"/>
  <c r="X60" i="1"/>
  <c r="W60" i="1"/>
  <c r="Y58" i="1"/>
  <c r="X58" i="1"/>
  <c r="W58" i="1"/>
  <c r="Y57" i="1"/>
  <c r="X57" i="1"/>
  <c r="W57" i="1"/>
  <c r="Y56" i="1"/>
  <c r="X56" i="1"/>
  <c r="W56" i="1"/>
  <c r="Y55" i="1"/>
  <c r="X55" i="1"/>
  <c r="W55" i="1"/>
  <c r="Y54" i="1"/>
  <c r="X54" i="1"/>
  <c r="W54" i="1"/>
  <c r="Y53" i="1"/>
  <c r="X53" i="1"/>
  <c r="W53" i="1"/>
  <c r="Y51" i="1"/>
  <c r="X51" i="1"/>
  <c r="W51" i="1"/>
  <c r="Y50" i="1"/>
  <c r="X50" i="1"/>
  <c r="W50" i="1"/>
  <c r="Y49" i="1"/>
  <c r="X49" i="1"/>
  <c r="W49" i="1"/>
  <c r="Y48" i="1"/>
  <c r="X48" i="1"/>
  <c r="W48" i="1"/>
  <c r="Y47" i="1"/>
  <c r="X47" i="1"/>
  <c r="W47" i="1"/>
  <c r="Y46" i="1"/>
  <c r="X46" i="1"/>
  <c r="W46" i="1"/>
  <c r="Y45" i="1"/>
  <c r="X45" i="1"/>
  <c r="W45" i="1"/>
  <c r="Y44" i="1"/>
  <c r="X44" i="1"/>
  <c r="W44" i="1"/>
  <c r="Y43" i="1"/>
  <c r="X43" i="1"/>
  <c r="W43" i="1"/>
  <c r="Y42" i="1"/>
  <c r="X42" i="1"/>
  <c r="W42" i="1"/>
  <c r="Y41" i="1"/>
  <c r="X41" i="1"/>
  <c r="W41" i="1"/>
  <c r="C46" i="1"/>
  <c r="E49" i="1" s="1"/>
  <c r="Y40" i="1"/>
  <c r="X40" i="1"/>
  <c r="W40" i="1"/>
  <c r="Y39" i="1"/>
  <c r="X39" i="1"/>
  <c r="W39" i="1"/>
  <c r="Y38" i="1"/>
  <c r="X38" i="1"/>
  <c r="W38" i="1"/>
  <c r="Y37" i="1"/>
  <c r="X37" i="1"/>
  <c r="W37" i="1"/>
  <c r="Y36" i="1"/>
  <c r="X36" i="1"/>
  <c r="W36" i="1"/>
  <c r="Y35" i="1"/>
  <c r="X35" i="1"/>
  <c r="W35" i="1"/>
  <c r="Y34" i="1"/>
  <c r="X34" i="1"/>
  <c r="W34" i="1"/>
  <c r="Y33" i="1"/>
  <c r="X33" i="1"/>
  <c r="W33" i="1"/>
  <c r="Y32" i="1"/>
  <c r="X32" i="1"/>
  <c r="W32" i="1"/>
  <c r="C37" i="1"/>
  <c r="E41" i="1" s="1"/>
  <c r="Y31" i="1"/>
  <c r="X31" i="1"/>
  <c r="W31" i="1"/>
  <c r="Y30" i="1"/>
  <c r="X30" i="1"/>
  <c r="W30" i="1"/>
  <c r="Y29" i="1"/>
  <c r="X29" i="1"/>
  <c r="W29" i="1"/>
  <c r="Y28" i="1"/>
  <c r="X28" i="1"/>
  <c r="W28" i="1"/>
  <c r="Y27" i="1"/>
  <c r="X27" i="1"/>
  <c r="W27" i="1"/>
  <c r="Y26" i="1"/>
  <c r="X26" i="1"/>
  <c r="W26" i="1"/>
  <c r="G31" i="1"/>
  <c r="H30" i="1" s="1"/>
  <c r="Y25" i="1"/>
  <c r="X25" i="1"/>
  <c r="W25" i="1"/>
  <c r="C30" i="1"/>
  <c r="Y24" i="1"/>
  <c r="X24" i="1"/>
  <c r="W24" i="1"/>
  <c r="Y23" i="1"/>
  <c r="X23" i="1"/>
  <c r="W23" i="1"/>
  <c r="Y22" i="1"/>
  <c r="X22" i="1"/>
  <c r="W22" i="1"/>
  <c r="Y21" i="1"/>
  <c r="X21" i="1"/>
  <c r="W21" i="1"/>
  <c r="Y20" i="1"/>
  <c r="X20" i="1"/>
  <c r="W20" i="1"/>
  <c r="Y19" i="1"/>
  <c r="X19" i="1"/>
  <c r="W19" i="1"/>
  <c r="Y18" i="1"/>
  <c r="X18" i="1"/>
  <c r="W18" i="1"/>
  <c r="C16" i="1"/>
  <c r="Y16" i="1"/>
  <c r="X16" i="1"/>
  <c r="W16" i="1"/>
  <c r="Y15" i="1"/>
  <c r="X15" i="1"/>
  <c r="W15" i="1"/>
  <c r="Y14" i="1"/>
  <c r="X14" i="1"/>
  <c r="W14" i="1"/>
  <c r="Y13" i="1"/>
  <c r="X13" i="1"/>
  <c r="W13" i="1"/>
  <c r="Y12" i="1"/>
  <c r="X12" i="1"/>
  <c r="W12" i="1"/>
  <c r="Y11" i="1"/>
  <c r="X11" i="1"/>
  <c r="W11" i="1"/>
  <c r="Y7" i="1"/>
  <c r="X7" i="1"/>
  <c r="W7" i="1"/>
  <c r="Y5" i="1"/>
  <c r="X5" i="1"/>
  <c r="W5" i="1"/>
  <c r="AD2" i="1"/>
  <c r="Y3" i="1"/>
  <c r="X3" i="1"/>
  <c r="W3" i="1"/>
  <c r="G30" i="1" l="1"/>
  <c r="F16" i="1"/>
  <c r="H31" i="1"/>
  <c r="H32" i="1"/>
  <c r="F30" i="1"/>
  <c r="F31" i="1"/>
  <c r="F32" i="1"/>
  <c r="G41" i="1"/>
  <c r="E39" i="1"/>
  <c r="E47" i="1"/>
  <c r="I41" i="1"/>
  <c r="K41" i="1" s="1"/>
  <c r="E50" i="1"/>
  <c r="E37" i="1"/>
  <c r="I37" i="1" s="1"/>
  <c r="E38" i="1"/>
  <c r="E48" i="1"/>
  <c r="E51" i="1"/>
  <c r="E23" i="1"/>
  <c r="E46" i="1"/>
  <c r="E40" i="1"/>
  <c r="I40" i="1" s="1"/>
  <c r="I39" i="1"/>
  <c r="G32" i="1"/>
  <c r="G38" i="1" l="1"/>
  <c r="I38" i="1"/>
  <c r="K38" i="1" s="1"/>
  <c r="G37" i="1"/>
  <c r="K37" i="1"/>
  <c r="G39" i="1"/>
  <c r="K39" i="1"/>
  <c r="G40" i="1"/>
  <c r="K40" i="1"/>
</calcChain>
</file>

<file path=xl/sharedStrings.xml><?xml version="1.0" encoding="utf-8"?>
<sst xmlns="http://schemas.openxmlformats.org/spreadsheetml/2006/main" count="148" uniqueCount="130">
  <si>
    <t>UVP36</t>
    <phoneticPr fontId="3" type="noConversion"/>
  </si>
  <si>
    <t>Microorganisms</t>
    <phoneticPr fontId="3" type="noConversion"/>
  </si>
  <si>
    <t>Dose
J/m2 (99.99%)</t>
    <phoneticPr fontId="3" type="noConversion"/>
  </si>
  <si>
    <t>UVL72</t>
    <phoneticPr fontId="3" type="noConversion"/>
  </si>
  <si>
    <t>Coronavirus high-SARS coronavirus (Urbani)</t>
    <phoneticPr fontId="3" type="noConversion"/>
  </si>
  <si>
    <t>UVL150</t>
    <phoneticPr fontId="3" type="noConversion"/>
  </si>
  <si>
    <t>Coronavirus average</t>
    <phoneticPr fontId="4" type="noConversion"/>
  </si>
  <si>
    <t>UVL220</t>
    <phoneticPr fontId="3" type="noConversion"/>
  </si>
  <si>
    <t>Bacteria high-Sarcina lutea</t>
    <phoneticPr fontId="3" type="noConversion"/>
  </si>
  <si>
    <t>UVT72</t>
    <phoneticPr fontId="3" type="noConversion"/>
  </si>
  <si>
    <t>Bacteria average</t>
    <phoneticPr fontId="3" type="noConversion"/>
  </si>
  <si>
    <t>UVM216</t>
    <phoneticPr fontId="3" type="noConversion"/>
  </si>
  <si>
    <t>Virus high-MS-2 Coliphase</t>
    <phoneticPr fontId="3" type="noConversion"/>
  </si>
  <si>
    <t>Virus average</t>
    <phoneticPr fontId="3" type="noConversion"/>
  </si>
  <si>
    <t>***Coronavirus***</t>
    <phoneticPr fontId="3" type="noConversion"/>
  </si>
  <si>
    <t>Coronavirus</t>
    <phoneticPr fontId="5" type="noConversion"/>
  </si>
  <si>
    <t>Berne virus (Coronaviridae)</t>
    <phoneticPr fontId="5" type="noConversion"/>
  </si>
  <si>
    <t>Canine coronavirus (CCV)</t>
    <phoneticPr fontId="5" type="noConversion"/>
  </si>
  <si>
    <t>SARS coronavirus CoV-P9</t>
    <phoneticPr fontId="5" type="noConversion"/>
  </si>
  <si>
    <t>Murine coronavirus (MHV)</t>
    <phoneticPr fontId="5" type="noConversion"/>
  </si>
  <si>
    <t xml:space="preserve">Input </t>
    <phoneticPr fontId="3" type="noConversion"/>
  </si>
  <si>
    <t>Output</t>
    <phoneticPr fontId="3" type="noConversion"/>
  </si>
  <si>
    <t>Input</t>
    <phoneticPr fontId="3" type="noConversion"/>
  </si>
  <si>
    <t>You must select the appropriate Germ/ Pathogen first</t>
  </si>
  <si>
    <t>SARS coronavirus (Hanoi)</t>
    <phoneticPr fontId="5" type="noConversion"/>
  </si>
  <si>
    <t>Model</t>
    <phoneticPr fontId="3" type="noConversion"/>
  </si>
  <si>
    <t>Power W</t>
    <phoneticPr fontId="3" type="noConversion"/>
  </si>
  <si>
    <r>
      <t>Area m</t>
    </r>
    <r>
      <rPr>
        <b/>
        <vertAlign val="superscript"/>
        <sz val="12"/>
        <color indexed="8"/>
        <rFont val="Kohinoor Bangla"/>
        <family val="2"/>
      </rPr>
      <t>2</t>
    </r>
    <phoneticPr fontId="8" type="noConversion"/>
  </si>
  <si>
    <t>Height of area m</t>
    <phoneticPr fontId="3" type="noConversion"/>
  </si>
  <si>
    <t>Disinfection cycle min</t>
    <phoneticPr fontId="3" type="noConversion"/>
  </si>
  <si>
    <t>Germs/ Pathogens</t>
  </si>
  <si>
    <t>Choose killing rate</t>
    <phoneticPr fontId="3" type="noConversion"/>
  </si>
  <si>
    <t>Dose
J/m2</t>
    <phoneticPr fontId="3" type="noConversion"/>
  </si>
  <si>
    <t>***Bacteria***</t>
    <phoneticPr fontId="3" type="noConversion"/>
  </si>
  <si>
    <t>Bacillus anthracis</t>
  </si>
  <si>
    <t>B. megatherium sp. ( spores)</t>
  </si>
  <si>
    <t>B. megatherium sp. (veg.)</t>
  </si>
  <si>
    <r>
      <t xml:space="preserve">Source: Philips &amp; </t>
    </r>
    <r>
      <rPr>
        <i/>
        <sz val="11"/>
        <color indexed="10"/>
        <rFont val="Kohinoor Bangla"/>
        <family val="2"/>
      </rPr>
      <t>2020 COVID-19 Coronavirus Ultraviolet Susceptibility</t>
    </r>
    <phoneticPr fontId="3" type="noConversion"/>
  </si>
  <si>
    <t>Disinfection cycle min</t>
    <phoneticPr fontId="2" type="noConversion"/>
  </si>
  <si>
    <t>Area m2</t>
    <phoneticPr fontId="2" type="noConversion"/>
  </si>
  <si>
    <t>Height of area m</t>
    <phoneticPr fontId="2" type="noConversion"/>
  </si>
  <si>
    <t>B. parathyphosus</t>
  </si>
  <si>
    <t>B. suptilis</t>
  </si>
  <si>
    <t>B. suptilis spores</t>
  </si>
  <si>
    <r>
      <t>Area m</t>
    </r>
    <r>
      <rPr>
        <b/>
        <vertAlign val="superscript"/>
        <sz val="12"/>
        <color indexed="8"/>
        <rFont val="Kohinoor Bangla"/>
        <family val="2"/>
      </rPr>
      <t>2</t>
    </r>
    <phoneticPr fontId="3" type="noConversion"/>
  </si>
  <si>
    <t>Distance to surface m</t>
    <phoneticPr fontId="3" type="noConversion"/>
  </si>
  <si>
    <t>Disinfection Efficiency</t>
    <phoneticPr fontId="3" type="noConversion"/>
  </si>
  <si>
    <t>Efficiency Chart</t>
  </si>
  <si>
    <t>Campylobacter jejuni</t>
  </si>
  <si>
    <t xml:space="preserve"> </t>
  </si>
  <si>
    <t>Clostridium tetani</t>
  </si>
  <si>
    <t>Centre</t>
  </si>
  <si>
    <t>Corynebacterium diphteriae</t>
  </si>
  <si>
    <t>Dysentery bacilli</t>
  </si>
  <si>
    <t>Eberthellatyphosa</t>
  </si>
  <si>
    <t>Escherichia coli</t>
  </si>
  <si>
    <t>Input</t>
    <phoneticPr fontId="2" type="noConversion"/>
  </si>
  <si>
    <t>Klebsiella terrifani</t>
  </si>
  <si>
    <t>Distance m</t>
    <phoneticPr fontId="3" type="noConversion"/>
  </si>
  <si>
    <t>Irradiance J/S/m²</t>
  </si>
  <si>
    <t>Irradiance mJ/S/cm²</t>
  </si>
  <si>
    <t>Time needed to neutralise (min)</t>
  </si>
  <si>
    <t>J/M2 over time needed to neutralise</t>
  </si>
  <si>
    <t>Legionella pneumophila</t>
  </si>
  <si>
    <t>UVP36</t>
  </si>
  <si>
    <t>Micrococcus candidus</t>
  </si>
  <si>
    <t>Micrococcus sphaeroides</t>
  </si>
  <si>
    <t>Mycobacterium tuberculosis</t>
  </si>
  <si>
    <t>Neisseria catarrhalis</t>
  </si>
  <si>
    <t>Phytomonas tumefaciens</t>
  </si>
  <si>
    <t>Pseudomonas aeruginosa</t>
  </si>
  <si>
    <t>Pseudomonas fluorescens</t>
  </si>
  <si>
    <t>Proteus vulgaris</t>
  </si>
  <si>
    <t>Exposure time min</t>
    <phoneticPr fontId="3" type="noConversion"/>
  </si>
  <si>
    <t>Salmonella enteritidis</t>
  </si>
  <si>
    <t>Salmonella paratyphi</t>
  </si>
  <si>
    <t>Salmonella typhimurium</t>
  </si>
  <si>
    <t>Sarcina lutea</t>
  </si>
  <si>
    <t>Seratia marcescens</t>
  </si>
  <si>
    <t>Shigella paradysenteriae</t>
  </si>
  <si>
    <t>Shigella sonnei</t>
  </si>
  <si>
    <t>Source: UV Radiation Threshold Limits (TLV) ACGIH 1999-2000</t>
  </si>
  <si>
    <t>Spirillum rubrum</t>
  </si>
  <si>
    <t>Staphylococcus albus</t>
  </si>
  <si>
    <t>Staphylococcus aureus</t>
    <phoneticPr fontId="3" type="noConversion"/>
  </si>
  <si>
    <t>Vibrio chlolerae (V.comma)</t>
  </si>
  <si>
    <t>Yersinia enterocolitica</t>
  </si>
  <si>
    <t>***Yeast***</t>
    <phoneticPr fontId="3" type="noConversion"/>
  </si>
  <si>
    <t>Bakers’ yeast</t>
  </si>
  <si>
    <t>Brewers’ yeast</t>
  </si>
  <si>
    <t>Common yeast cake</t>
  </si>
  <si>
    <t>Saccharomyces cerevisiae</t>
  </si>
  <si>
    <t>Saccharomyces ellipsoideus</t>
  </si>
  <si>
    <t>Saccharomyces sp.</t>
  </si>
  <si>
    <t>***Mould spores***</t>
    <phoneticPr fontId="3" type="noConversion"/>
  </si>
  <si>
    <t>Aspergillus flavus</t>
  </si>
  <si>
    <t>Aspergillus glaucus</t>
  </si>
  <si>
    <t>Aspergillus niger</t>
  </si>
  <si>
    <t>Mucor racemosus A</t>
  </si>
  <si>
    <t>Mucor racemosus B</t>
  </si>
  <si>
    <t>Oospora lactis</t>
  </si>
  <si>
    <t>Penicillium digitatum</t>
  </si>
  <si>
    <t>Penicillium expansum</t>
  </si>
  <si>
    <t>Penicillium roqueforti</t>
  </si>
  <si>
    <t>Rhizopus nigricans</t>
  </si>
  <si>
    <t>***Virus***</t>
    <phoneticPr fontId="3" type="noConversion"/>
  </si>
  <si>
    <t>Hepatitis A</t>
  </si>
  <si>
    <t>Influenza virus</t>
  </si>
  <si>
    <t>MS-2 Coliphase</t>
  </si>
  <si>
    <t>Polio virus</t>
  </si>
  <si>
    <t>Rotavirus</t>
  </si>
  <si>
    <t>***Protozoa***</t>
    <phoneticPr fontId="3" type="noConversion"/>
  </si>
  <si>
    <t>Cryptosporidium parvum</t>
  </si>
  <si>
    <t>Giardia lamblia</t>
  </si>
  <si>
    <t>***Algae***</t>
    <phoneticPr fontId="3" type="noConversion"/>
  </si>
  <si>
    <t>Blue Green</t>
  </si>
  <si>
    <t>Chlorella vulgaris</t>
  </si>
  <si>
    <t>Germs/ Pathogens 'Kill' Dosage</t>
    <phoneticPr fontId="2" type="noConversion"/>
  </si>
  <si>
    <t xml:space="preserve">Space/ Time Chart </t>
    <phoneticPr fontId="3" type="noConversion"/>
  </si>
  <si>
    <t>Distance/ Surface Efficiency</t>
    <phoneticPr fontId="2" type="noConversion"/>
  </si>
  <si>
    <t>Distance/ Irradiance/ Time Chart</t>
    <phoneticPr fontId="3" type="noConversion"/>
  </si>
  <si>
    <t>Distance/ Time Safe Exposure Limits</t>
    <phoneticPr fontId="2" type="noConversion"/>
  </si>
  <si>
    <t>Time &amp; Space/Power Chart</t>
  </si>
  <si>
    <r>
      <t xml:space="preserve">1. This calculator may only be used by operators trained in its use and trained in the use of GOLDENSEA UV products
2. Calculations provided by this calculator are based on ideal scenarios. Environmental conditions including but not limited to dirt, humidity may have an impact to the disinfection process and must be accounted for separately
3. Nothing in this calculator may be taken to suggest or construe that GOLDENSEA UV, in anyway, condones, either expressely or by implication, that a living being (human or animal) should ever be in the disinfection area while a GOLDENSEA UV product is in operation
4. When a cell goes red, it means one fixture is not sufficient to 'kill' targeted germs in that space.   In order to have full coverage, we recommend you use more fixtures. </t>
    </r>
    <r>
      <rPr>
        <sz val="11"/>
        <color indexed="10"/>
        <rFont val="Kohinoor Bangla"/>
        <family val="2"/>
      </rPr>
      <t xml:space="preserve"> </t>
    </r>
    <r>
      <rPr>
        <sz val="11"/>
        <color indexed="8"/>
        <rFont val="Kohinoor Bangla"/>
        <family val="2"/>
      </rPr>
      <t xml:space="preserve">
</t>
    </r>
  </si>
  <si>
    <t>Disinfection Time</t>
  </si>
  <si>
    <t>UVGI CALCULATOR</t>
  </si>
  <si>
    <t>Product Power W</t>
  </si>
  <si>
    <t>SARS - CoV - 2 / COVID 19</t>
    <phoneticPr fontId="2" type="noConversion"/>
  </si>
  <si>
    <t>SARS - CoV - 2 / COVID 19</t>
    <phoneticPr fontId="5" type="noConversion"/>
  </si>
  <si>
    <t>SARS - CoV - 2 /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</si>
</sst>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
    <numFmt numFmtId="165" formatCode="0_ "/>
    <numFmt numFmtId="166" formatCode="0.000_ "/>
    <numFmt numFmtId="167" formatCode="0.0000_ "/>
    <numFmt numFmtId="168" formatCode="0.00_);[Red]\(0.00\)"/>
  </numFmts>
  <fonts count="26">
    <font>
      <sz val="11"/>
      <color theme="1"/>
      <name val="Calibri"/>
      <charset val="134"/>
      <scheme val="minor"/>
    </font>
    <font>
      <sz val="11"/>
      <color indexed="8"/>
      <name val="Kohinoor Bangla"/>
      <family val="2"/>
    </font>
    <font>
      <sz val="9"/>
      <name val="Calibri"/>
      <family val="2"/>
    </font>
    <font>
      <sz val="9"/>
      <name val="Calibri"/>
      <family val="2"/>
    </font>
    <font>
      <sz val="9"/>
      <name val="宋体"/>
      <charset val="134"/>
    </font>
    <font>
      <sz val="9"/>
      <name val="Calibri"/>
      <family val="2"/>
    </font>
    <font>
      <sz val="11"/>
      <color indexed="10"/>
      <name val="Kohinoor Bangla"/>
      <family val="2"/>
    </font>
    <font>
      <b/>
      <vertAlign val="superscript"/>
      <sz val="12"/>
      <color indexed="8"/>
      <name val="Kohinoor Bangla"/>
      <family val="2"/>
    </font>
    <font>
      <sz val="9"/>
      <name val="Calibri"/>
      <family val="2"/>
    </font>
    <font>
      <i/>
      <sz val="11"/>
      <color indexed="10"/>
      <name val="Kohinoor Bangla"/>
      <family val="2"/>
    </font>
    <font>
      <sz val="11"/>
      <color theme="1"/>
      <name val="Kohinoor Bangla"/>
      <family val="2"/>
    </font>
    <font>
      <b/>
      <sz val="12"/>
      <color theme="1"/>
      <name val="Kohinoor Bangla"/>
      <family val="2"/>
    </font>
    <font>
      <b/>
      <sz val="11"/>
      <color theme="1"/>
      <name val="Calibri"/>
      <family val="2"/>
      <scheme val="minor"/>
    </font>
    <font>
      <sz val="12"/>
      <color theme="1"/>
      <name val="Kohinoor Bangla"/>
      <family val="2"/>
    </font>
    <font>
      <sz val="10.5"/>
      <color theme="1"/>
      <name val="Kohinoor Bangla"/>
      <family val="2"/>
    </font>
    <font>
      <b/>
      <sz val="11"/>
      <color theme="1"/>
      <name val="Kohinoor Bangla"/>
      <family val="2"/>
    </font>
    <font>
      <sz val="28"/>
      <color theme="1"/>
      <name val="Kohinoor Bangla"/>
      <family val="2"/>
    </font>
    <font>
      <b/>
      <sz val="14"/>
      <color theme="1"/>
      <name val="Kohinoor Bangla"/>
      <family val="2"/>
    </font>
    <font>
      <sz val="11"/>
      <color rgb="FFFF0000"/>
      <name val="Kohinoor Bangla"/>
      <family val="2"/>
    </font>
    <font>
      <sz val="11"/>
      <color theme="0"/>
      <name val="Kohinoor Bangla"/>
      <family val="2"/>
    </font>
    <font>
      <b/>
      <sz val="28"/>
      <color theme="0"/>
      <name val="Kohinoor Bangla"/>
      <family val="2"/>
    </font>
    <font>
      <sz val="10"/>
      <color theme="1"/>
      <name val="Kohinoor Bangla"/>
      <family val="2"/>
    </font>
    <font>
      <sz val="14"/>
      <color theme="1"/>
      <name val="Kohinoor Bangla"/>
      <family val="2"/>
    </font>
    <font>
      <b/>
      <sz val="60"/>
      <color rgb="FF002A38"/>
      <name val="Kohinoor Bangla"/>
      <family val="2"/>
    </font>
    <font>
      <b/>
      <sz val="18"/>
      <color theme="0"/>
      <name val="Kohinoor Bangla"/>
      <family val="2"/>
    </font>
    <font>
      <b/>
      <sz val="11"/>
      <color theme="0"/>
      <name val="Kohinoor Bangla"/>
      <family val="2"/>
    </font>
  </fonts>
  <fills count="10">
    <fill>
      <patternFill patternType="none"/>
    </fill>
    <fill>
      <patternFill patternType="gray125"/>
    </fill>
    <fill>
      <patternFill patternType="solid">
        <fgColor rgb="FF98C73E"/>
        <bgColor indexed="64"/>
      </patternFill>
    </fill>
    <fill>
      <patternFill patternType="solid">
        <fgColor theme="0"/>
        <bgColor indexed="64"/>
      </patternFill>
    </fill>
    <fill>
      <patternFill patternType="solid">
        <fgColor rgb="FF9BF7FF"/>
        <bgColor indexed="64"/>
      </patternFill>
    </fill>
    <fill>
      <patternFill patternType="solid">
        <fgColor rgb="FF51AFCE"/>
        <bgColor indexed="64"/>
      </patternFill>
    </fill>
    <fill>
      <patternFill patternType="solid">
        <fgColor rgb="FF002A38"/>
        <bgColor indexed="64"/>
      </patternFill>
    </fill>
    <fill>
      <patternFill patternType="solid">
        <fgColor rgb="FFFF0000"/>
        <bgColor indexed="64"/>
      </patternFill>
    </fill>
    <fill>
      <patternFill patternType="solid">
        <fgColor rgb="FFFFFF00"/>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32">
    <xf numFmtId="0" fontId="0" fillId="0" borderId="0" xfId="0">
      <alignment vertical="center"/>
    </xf>
    <xf numFmtId="0" fontId="10" fillId="0" borderId="0" xfId="0" applyFont="1">
      <alignment vertical="center"/>
    </xf>
    <xf numFmtId="0" fontId="10" fillId="0" borderId="0" xfId="0" applyFont="1" applyBorder="1">
      <alignment vertical="center"/>
    </xf>
    <xf numFmtId="0" fontId="10" fillId="0" borderId="1" xfId="0" applyFont="1" applyBorder="1" applyAlignment="1" applyProtection="1">
      <alignment horizontal="center" vertical="center"/>
      <protection hidden="1"/>
    </xf>
    <xf numFmtId="0" fontId="10" fillId="0" borderId="0" xfId="0" applyFont="1" applyProtection="1">
      <alignment vertical="center"/>
      <protection hidden="1"/>
    </xf>
    <xf numFmtId="0" fontId="11" fillId="0" borderId="1" xfId="0" applyFont="1" applyBorder="1" applyAlignment="1" applyProtection="1">
      <alignment horizontal="center" vertical="center"/>
      <protection hidden="1"/>
    </xf>
    <xf numFmtId="10" fontId="12" fillId="0" borderId="1" xfId="0" applyNumberFormat="1" applyFont="1" applyBorder="1" applyAlignment="1">
      <alignment horizontal="center" vertical="center"/>
    </xf>
    <xf numFmtId="9" fontId="12" fillId="0" borderId="1" xfId="0" applyNumberFormat="1" applyFont="1" applyBorder="1" applyAlignment="1">
      <alignment horizontal="center" vertical="center"/>
    </xf>
    <xf numFmtId="10" fontId="10" fillId="0" borderId="1" xfId="0" applyNumberFormat="1" applyFont="1" applyBorder="1" applyAlignment="1">
      <alignment horizontal="center" vertical="center"/>
    </xf>
    <xf numFmtId="0" fontId="10" fillId="0" borderId="0" xfId="0" applyFont="1" applyBorder="1" applyAlignment="1">
      <alignment vertical="center" wrapText="1"/>
    </xf>
    <xf numFmtId="0" fontId="11" fillId="0" borderId="1" xfId="0" applyFont="1" applyFill="1" applyBorder="1" applyAlignment="1">
      <alignment horizontal="center" vertical="center" wrapText="1"/>
    </xf>
    <xf numFmtId="0" fontId="10" fillId="0" borderId="1" xfId="0" applyFont="1" applyBorder="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3" fillId="0" borderId="1" xfId="0" applyFont="1" applyBorder="1" applyProtection="1">
      <alignment vertical="center"/>
      <protection hidden="1"/>
    </xf>
    <xf numFmtId="0" fontId="14" fillId="0" borderId="0" xfId="0" applyFont="1" applyBorder="1" applyAlignment="1">
      <alignment horizontal="left" vertical="center"/>
    </xf>
    <xf numFmtId="0" fontId="0" fillId="0" borderId="1" xfId="0" applyBorder="1" applyAlignment="1">
      <alignment horizontal="center" vertical="center"/>
    </xf>
    <xf numFmtId="0" fontId="10" fillId="0" borderId="1" xfId="0" applyFont="1" applyFill="1" applyBorder="1" applyAlignment="1" applyProtection="1">
      <alignment horizontal="center" vertical="center"/>
      <protection hidden="1"/>
    </xf>
    <xf numFmtId="0" fontId="10" fillId="0" borderId="0" xfId="0" applyFont="1" applyBorder="1" applyAlignment="1">
      <alignment horizontal="center" vertical="center" wrapText="1"/>
    </xf>
    <xf numFmtId="0" fontId="10" fillId="0" borderId="0" xfId="0" applyFont="1" applyBorder="1" applyProtection="1">
      <alignment vertical="center"/>
      <protection hidden="1"/>
    </xf>
    <xf numFmtId="0" fontId="15" fillId="0" borderId="1" xfId="0" applyFont="1" applyBorder="1">
      <alignment vertical="center"/>
    </xf>
    <xf numFmtId="0" fontId="16" fillId="0" borderId="0" xfId="0" applyFont="1" applyBorder="1" applyAlignment="1">
      <alignment vertical="center"/>
    </xf>
    <xf numFmtId="0" fontId="11" fillId="0" borderId="0" xfId="0" applyFont="1" applyFill="1" applyBorder="1" applyAlignment="1">
      <alignment horizontal="center" vertical="center"/>
    </xf>
    <xf numFmtId="0" fontId="17" fillId="2"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Border="1" applyAlignment="1">
      <alignment vertical="center"/>
    </xf>
    <xf numFmtId="10" fontId="10" fillId="0" borderId="0" xfId="0" applyNumberFormat="1" applyFont="1" applyFill="1" applyBorder="1">
      <alignment vertical="center"/>
    </xf>
    <xf numFmtId="10" fontId="18" fillId="0" borderId="0" xfId="0" applyNumberFormat="1" applyFont="1" applyFill="1" applyBorder="1">
      <alignment vertical="center"/>
    </xf>
    <xf numFmtId="0" fontId="10" fillId="0" borderId="0" xfId="0" applyFont="1" applyBorder="1" applyAlignment="1" applyProtection="1">
      <alignment horizontal="center" vertical="center"/>
      <protection locked="0"/>
    </xf>
    <xf numFmtId="0" fontId="10" fillId="3" borderId="0" xfId="0" applyFont="1" applyFill="1" applyBorder="1" applyAlignment="1">
      <alignment horizontal="center" vertical="center"/>
    </xf>
    <xf numFmtId="0" fontId="10" fillId="3" borderId="0" xfId="0" applyFont="1" applyFill="1" applyBorder="1" applyAlignment="1" applyProtection="1">
      <alignment horizontal="center" vertical="center"/>
      <protection locked="0"/>
    </xf>
    <xf numFmtId="164" fontId="10" fillId="3" borderId="0" xfId="0" applyNumberFormat="1" applyFont="1" applyFill="1" applyBorder="1" applyAlignment="1">
      <alignment horizontal="center" vertical="center"/>
    </xf>
    <xf numFmtId="0" fontId="18" fillId="0" borderId="0" xfId="0" applyFont="1" applyBorder="1">
      <alignment vertical="center"/>
    </xf>
    <xf numFmtId="0" fontId="10" fillId="0" borderId="0" xfId="0" applyFont="1" applyBorder="1" applyAlignment="1">
      <alignment horizontal="center" vertical="center" wrapText="1"/>
    </xf>
    <xf numFmtId="164" fontId="0" fillId="0" borderId="0" xfId="0" applyNumberFormat="1" applyBorder="1" applyAlignment="1">
      <alignment horizontal="center" vertical="center"/>
    </xf>
    <xf numFmtId="0" fontId="0" fillId="0" borderId="0" xfId="0" applyBorder="1" applyAlignment="1">
      <alignment horizontal="center" vertical="center" wrapText="1"/>
    </xf>
    <xf numFmtId="0" fontId="18" fillId="0" borderId="0" xfId="0" applyFont="1" applyAlignment="1">
      <alignment vertical="center" wrapText="1"/>
    </xf>
    <xf numFmtId="0" fontId="18" fillId="0" borderId="0" xfId="0" applyFont="1">
      <alignment vertical="center"/>
    </xf>
    <xf numFmtId="0" fontId="10" fillId="0" borderId="0" xfId="0" applyFont="1" applyBorder="1" applyAlignment="1">
      <alignment horizontal="center" vertical="center"/>
    </xf>
    <xf numFmtId="0" fontId="0" fillId="0" borderId="0" xfId="0" applyBorder="1" applyAlignment="1">
      <alignment vertical="center"/>
    </xf>
    <xf numFmtId="0" fontId="18" fillId="0" borderId="0" xfId="0" applyFont="1" applyAlignment="1">
      <alignment vertical="top"/>
    </xf>
    <xf numFmtId="0" fontId="10" fillId="0" borderId="0" xfId="0" applyFont="1" applyAlignment="1">
      <alignment vertical="center" wrapText="1"/>
    </xf>
    <xf numFmtId="0" fontId="10" fillId="0" borderId="0" xfId="0" applyFont="1" applyBorder="1" applyAlignment="1" applyProtection="1">
      <alignment vertical="center" wrapText="1"/>
      <protection hidden="1"/>
    </xf>
    <xf numFmtId="0" fontId="18" fillId="4" borderId="2" xfId="0" applyFont="1" applyFill="1" applyBorder="1" applyAlignment="1">
      <alignment vertical="top"/>
    </xf>
    <xf numFmtId="0" fontId="18" fillId="5" borderId="3" xfId="0" applyFont="1" applyFill="1" applyBorder="1" applyAlignment="1">
      <alignment vertical="top"/>
    </xf>
    <xf numFmtId="0" fontId="18" fillId="4" borderId="4" xfId="0" applyFont="1" applyFill="1" applyBorder="1" applyAlignment="1">
      <alignment vertical="top"/>
    </xf>
    <xf numFmtId="10" fontId="10" fillId="0" borderId="3" xfId="0" applyNumberFormat="1" applyFont="1" applyFill="1" applyBorder="1" applyAlignment="1">
      <alignment horizontal="center" vertical="top"/>
    </xf>
    <xf numFmtId="0" fontId="18" fillId="5" borderId="5" xfId="0" applyFont="1" applyFill="1" applyBorder="1">
      <alignment vertical="center"/>
    </xf>
    <xf numFmtId="0" fontId="19" fillId="6" borderId="0" xfId="0" applyFont="1" applyFill="1" applyBorder="1" applyAlignment="1">
      <alignment horizontal="center" vertical="center"/>
    </xf>
    <xf numFmtId="0" fontId="10" fillId="5" borderId="6" xfId="0" applyFont="1" applyFill="1" applyBorder="1">
      <alignment vertical="center"/>
    </xf>
    <xf numFmtId="0" fontId="18" fillId="4" borderId="7" xfId="0" applyFont="1" applyFill="1" applyBorder="1" applyAlignment="1">
      <alignment vertical="top"/>
    </xf>
    <xf numFmtId="0" fontId="18" fillId="5" borderId="8" xfId="0" applyFont="1" applyFill="1" applyBorder="1" applyAlignment="1">
      <alignment vertical="top"/>
    </xf>
    <xf numFmtId="0" fontId="18" fillId="4" borderId="9" xfId="0" applyFont="1" applyFill="1" applyBorder="1" applyAlignment="1">
      <alignment vertical="top"/>
    </xf>
    <xf numFmtId="0" fontId="20" fillId="0" borderId="0" xfId="0" applyFont="1" applyFill="1" applyBorder="1" applyAlignment="1">
      <alignment horizontal="left" vertical="center"/>
    </xf>
    <xf numFmtId="0" fontId="17" fillId="0" borderId="0" xfId="0" applyFont="1" applyFill="1" applyBorder="1" applyAlignment="1">
      <alignment horizontal="center" vertical="center"/>
    </xf>
    <xf numFmtId="10" fontId="10" fillId="0" borderId="0" xfId="0" applyNumberFormat="1" applyFont="1" applyBorder="1" applyAlignment="1">
      <alignment vertical="center"/>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 xfId="0" applyFont="1" applyBorder="1" applyAlignment="1" applyProtection="1">
      <alignment vertical="center" wrapText="1"/>
      <protection hidden="1"/>
    </xf>
    <xf numFmtId="0" fontId="10" fillId="0" borderId="1" xfId="0" applyFont="1" applyBorder="1" applyAlignment="1" applyProtection="1">
      <alignment horizontal="center" vertical="center" wrapText="1"/>
      <protection hidden="1"/>
    </xf>
    <xf numFmtId="0" fontId="21" fillId="0" borderId="0" xfId="0" applyFont="1" applyBorder="1" applyAlignment="1">
      <alignment vertical="center"/>
    </xf>
    <xf numFmtId="0" fontId="21" fillId="0" borderId="0" xfId="0" applyFont="1" applyBorder="1" applyAlignment="1">
      <alignment vertical="center" wrapText="1"/>
    </xf>
    <xf numFmtId="0" fontId="10" fillId="0" borderId="0" xfId="0" applyFont="1" applyAlignment="1" applyProtection="1">
      <alignment vertical="center" wrapText="1"/>
      <protection hidden="1"/>
    </xf>
    <xf numFmtId="0" fontId="18" fillId="0" borderId="0" xfId="0" applyFont="1" applyBorder="1" applyAlignment="1">
      <alignment horizontal="left" vertical="center"/>
    </xf>
    <xf numFmtId="0" fontId="10" fillId="0" borderId="0" xfId="0" applyFont="1" applyAlignment="1">
      <alignment vertical="center"/>
    </xf>
    <xf numFmtId="0" fontId="10" fillId="0" borderId="0" xfId="0" applyFont="1" applyFill="1" applyBorder="1" applyAlignment="1">
      <alignment vertical="center"/>
    </xf>
    <xf numFmtId="164" fontId="18"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xf>
    <xf numFmtId="0" fontId="10" fillId="7" borderId="0" xfId="0" applyFont="1" applyFill="1">
      <alignment vertical="center"/>
    </xf>
    <xf numFmtId="0" fontId="10" fillId="7" borderId="0" xfId="0" applyFont="1" applyFill="1" applyAlignment="1">
      <alignment horizontal="center" vertical="center"/>
    </xf>
    <xf numFmtId="0" fontId="10" fillId="7" borderId="1" xfId="0" applyFont="1" applyFill="1" applyBorder="1" applyAlignment="1" applyProtection="1">
      <alignment horizontal="center" vertical="center"/>
      <protection hidden="1"/>
    </xf>
    <xf numFmtId="0" fontId="10" fillId="7" borderId="1" xfId="0" applyFont="1" applyFill="1" applyBorder="1" applyAlignment="1">
      <alignment horizontal="center" vertical="center"/>
    </xf>
    <xf numFmtId="0" fontId="10" fillId="0" borderId="0" xfId="0" applyFont="1" applyAlignment="1">
      <alignment horizontal="center" vertical="center"/>
    </xf>
    <xf numFmtId="0" fontId="0" fillId="0" borderId="1" xfId="0" applyBorder="1" applyAlignment="1">
      <alignment horizontal="center" vertical="center"/>
    </xf>
    <xf numFmtId="0" fontId="10" fillId="8" borderId="1" xfId="0" applyFont="1" applyFill="1" applyBorder="1">
      <alignment vertical="center"/>
    </xf>
    <xf numFmtId="0" fontId="10" fillId="8" borderId="1" xfId="0" applyFont="1" applyFill="1" applyBorder="1" applyAlignment="1">
      <alignment horizontal="center" vertical="center"/>
    </xf>
    <xf numFmtId="168" fontId="10" fillId="0" borderId="1" xfId="0" applyNumberFormat="1" applyFont="1" applyBorder="1" applyAlignment="1" applyProtection="1">
      <alignment horizontal="center" vertical="center"/>
      <protection hidden="1"/>
    </xf>
    <xf numFmtId="168" fontId="10"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8" fillId="0" borderId="3" xfId="0" applyFont="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top"/>
    </xf>
    <xf numFmtId="0" fontId="11" fillId="0" borderId="1" xfId="0" applyFont="1" applyFill="1" applyBorder="1" applyAlignment="1">
      <alignment horizontal="center" vertical="center" wrapText="1"/>
    </xf>
    <xf numFmtId="0" fontId="10" fillId="9" borderId="11" xfId="0" applyFont="1" applyFill="1" applyBorder="1" applyAlignment="1" applyProtection="1">
      <alignment horizontal="center" vertical="center"/>
      <protection locked="0"/>
    </xf>
    <xf numFmtId="0" fontId="10" fillId="9" borderId="12" xfId="0" applyFont="1" applyFill="1" applyBorder="1" applyAlignment="1" applyProtection="1">
      <alignment vertical="center"/>
      <protection locked="0"/>
    </xf>
    <xf numFmtId="0" fontId="10" fillId="9" borderId="13" xfId="0" applyFont="1" applyFill="1" applyBorder="1" applyAlignment="1" applyProtection="1">
      <alignment vertical="center"/>
      <protection locked="0"/>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66" fontId="10" fillId="0" borderId="1" xfId="0" applyNumberFormat="1" applyFont="1" applyBorder="1" applyAlignment="1">
      <alignment horizontal="center" vertical="center"/>
    </xf>
    <xf numFmtId="167"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20" fillId="6" borderId="10" xfId="0" applyFont="1" applyFill="1" applyBorder="1" applyAlignment="1">
      <alignment horizontal="left" vertical="center"/>
    </xf>
    <xf numFmtId="0" fontId="20" fillId="6" borderId="15" xfId="0" applyFont="1" applyFill="1" applyBorder="1" applyAlignment="1">
      <alignment horizontal="left" vertical="center"/>
    </xf>
    <xf numFmtId="0" fontId="20" fillId="6" borderId="14" xfId="0" applyFont="1" applyFill="1" applyBorder="1" applyAlignment="1">
      <alignment horizontal="left"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4" xfId="0" applyFont="1" applyFill="1" applyBorder="1" applyAlignment="1">
      <alignment horizontal="center" vertical="center"/>
    </xf>
    <xf numFmtId="0" fontId="10" fillId="9" borderId="1" xfId="0" applyFont="1" applyFill="1" applyBorder="1" applyAlignment="1" applyProtection="1">
      <alignment horizontal="center" vertical="center"/>
      <protection locked="0"/>
    </xf>
    <xf numFmtId="0" fontId="10" fillId="0" borderId="1" xfId="0" applyFont="1" applyBorder="1" applyAlignment="1">
      <alignment horizontal="center" vertical="center" wrapText="1"/>
    </xf>
    <xf numFmtId="0" fontId="20" fillId="6" borderId="1" xfId="0" applyFont="1" applyFill="1" applyBorder="1" applyAlignment="1">
      <alignment horizontal="left" vertical="center"/>
    </xf>
    <xf numFmtId="0" fontId="17" fillId="5" borderId="1" xfId="0" applyFont="1" applyFill="1" applyBorder="1" applyAlignment="1">
      <alignment horizontal="center" vertical="center"/>
    </xf>
    <xf numFmtId="0" fontId="17" fillId="2" borderId="1"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0" fontId="10" fillId="9" borderId="1" xfId="0" applyFon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10" fontId="10" fillId="9"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10" fillId="3" borderId="0" xfId="0" applyFont="1" applyFill="1" applyBorder="1" applyAlignment="1">
      <alignment horizontal="center" vertical="center"/>
    </xf>
    <xf numFmtId="0" fontId="10" fillId="3" borderId="1"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14" xfId="0" applyFont="1" applyFill="1" applyBorder="1" applyAlignment="1">
      <alignment horizontal="center" vertical="center"/>
    </xf>
    <xf numFmtId="0" fontId="22" fillId="2" borderId="1" xfId="0" applyFont="1" applyFill="1" applyBorder="1" applyAlignment="1">
      <alignment horizontal="center" vertical="center"/>
    </xf>
    <xf numFmtId="0" fontId="11" fillId="0" borderId="1" xfId="0" applyFont="1" applyFill="1" applyBorder="1" applyAlignment="1">
      <alignment horizontal="center" vertical="center"/>
    </xf>
    <xf numFmtId="164" fontId="0" fillId="0" borderId="1" xfId="0" applyNumberFormat="1" applyBorder="1" applyAlignment="1">
      <alignment horizontal="center" vertical="center"/>
    </xf>
    <xf numFmtId="0" fontId="1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18" fillId="0" borderId="0" xfId="0" applyFont="1" applyFill="1" applyAlignment="1">
      <alignment vertical="center" wrapText="1"/>
    </xf>
    <xf numFmtId="0" fontId="10" fillId="0" borderId="0" xfId="0" applyFont="1" applyFill="1" applyAlignment="1">
      <alignment vertical="center" wrapText="1"/>
    </xf>
    <xf numFmtId="0" fontId="24" fillId="6" borderId="1" xfId="0" applyFont="1" applyFill="1" applyBorder="1" applyAlignment="1">
      <alignment horizontal="center" vertical="center" wrapText="1"/>
    </xf>
    <xf numFmtId="0" fontId="0" fillId="0" borderId="1" xfId="0" applyBorder="1" applyAlignment="1">
      <alignment vertical="center"/>
    </xf>
    <xf numFmtId="0" fontId="25" fillId="7" borderId="2" xfId="0" applyFont="1" applyFill="1" applyBorder="1" applyAlignment="1">
      <alignment horizontal="center" vertical="center" wrapText="1"/>
    </xf>
    <xf numFmtId="0" fontId="0" fillId="0" borderId="0" xfId="0"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1066800</xdr:colOff>
      <xdr:row>0</xdr:row>
      <xdr:rowOff>139700</xdr:rowOff>
    </xdr:from>
    <xdr:to>
      <xdr:col>13</xdr:col>
      <xdr:colOff>12700</xdr:colOff>
      <xdr:row>7</xdr:row>
      <xdr:rowOff>0</xdr:rowOff>
    </xdr:to>
    <xdr:pic>
      <xdr:nvPicPr>
        <xdr:cNvPr id="1029" name="Picture 1">
          <a:extLst>
            <a:ext uri="{FF2B5EF4-FFF2-40B4-BE49-F238E27FC236}">
              <a16:creationId xmlns:a16="http://schemas.microsoft.com/office/drawing/2014/main" id="{2B24CD22-52C9-3D4D-8B47-44747765B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3208" b="57576"/>
        <a:stretch>
          <a:fillRect/>
        </a:stretch>
      </xdr:blipFill>
      <xdr:spPr bwMode="auto">
        <a:xfrm>
          <a:off x="1066800" y="139700"/>
          <a:ext cx="15036800" cy="154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1"/>
  <sheetViews>
    <sheetView showGridLines="0" showRowColHeaders="0" tabSelected="1" showRuler="0" view="pageLayout" workbookViewId="0">
      <selection activeCell="B46" sqref="B46:B51"/>
    </sheetView>
  </sheetViews>
  <sheetFormatPr baseColWidth="10" defaultColWidth="8.83203125" defaultRowHeight="18"/>
  <cols>
    <col min="1" max="1" width="14.1640625" style="1" customWidth="1"/>
    <col min="2" max="2" width="21.83203125" style="1" customWidth="1"/>
    <col min="3" max="3" width="12.6640625" style="1" bestFit="1" customWidth="1"/>
    <col min="4" max="4" width="51.6640625" style="1" customWidth="1"/>
    <col min="5" max="5" width="13.6640625" style="1" customWidth="1"/>
    <col min="6" max="6" width="12.6640625" style="1" customWidth="1"/>
    <col min="7" max="7" width="9" style="1" customWidth="1"/>
    <col min="8" max="9" width="8.83203125" style="1"/>
    <col min="10" max="10" width="21.83203125" style="1" customWidth="1"/>
    <col min="11" max="11" width="9.6640625" style="1" customWidth="1"/>
    <col min="12" max="12" width="12.33203125" style="1" customWidth="1"/>
    <col min="13" max="13" width="14" style="1" customWidth="1"/>
    <col min="14" max="14" width="14.1640625" style="1" customWidth="1"/>
    <col min="15" max="18" width="16.6640625" style="1" customWidth="1"/>
    <col min="19" max="20" width="9" style="2" hidden="1" customWidth="1"/>
    <col min="21" max="21" width="9" style="1" hidden="1" customWidth="1"/>
    <col min="22" max="22" width="40.6640625" style="1" hidden="1" customWidth="1"/>
    <col min="23" max="26" width="9" style="74" hidden="1" customWidth="1"/>
    <col min="27" max="30" width="9" style="1" hidden="1" customWidth="1"/>
    <col min="31" max="32" width="9" style="1" customWidth="1"/>
    <col min="33" max="16384" width="8.83203125" style="1"/>
  </cols>
  <sheetData>
    <row r="1" spans="1:32" ht="19" customHeight="1">
      <c r="N1" s="2"/>
      <c r="O1" s="2"/>
      <c r="S1" s="3" t="s">
        <v>0</v>
      </c>
      <c r="T1" s="3">
        <v>36</v>
      </c>
      <c r="U1" s="4"/>
      <c r="V1" s="5" t="s">
        <v>1</v>
      </c>
      <c r="W1" s="6">
        <v>0.99990000000000001</v>
      </c>
      <c r="X1" s="6">
        <v>0.999</v>
      </c>
      <c r="Y1" s="6">
        <v>0.99</v>
      </c>
      <c r="Z1" s="7">
        <v>0.9</v>
      </c>
      <c r="AB1" s="8">
        <v>0.99990000000000001</v>
      </c>
      <c r="AC1" s="9"/>
      <c r="AD1" s="10" t="s">
        <v>2</v>
      </c>
      <c r="AE1" s="2"/>
      <c r="AF1" s="2"/>
    </row>
    <row r="2" spans="1:32" ht="19" customHeight="1">
      <c r="N2" s="2"/>
      <c r="O2" s="2"/>
      <c r="S2" s="3" t="s">
        <v>3</v>
      </c>
      <c r="T2" s="3">
        <v>72</v>
      </c>
      <c r="U2" s="4"/>
      <c r="V2" s="76" t="s">
        <v>127</v>
      </c>
      <c r="W2" s="77">
        <v>150</v>
      </c>
      <c r="X2" s="77">
        <v>100</v>
      </c>
      <c r="Y2" s="77">
        <v>50</v>
      </c>
      <c r="Z2" s="77">
        <v>25</v>
      </c>
      <c r="AB2" s="8">
        <v>0.999</v>
      </c>
      <c r="AC2" s="116"/>
      <c r="AD2" s="81">
        <f>VLOOKUP($J$16,$V:$W,2,0)</f>
        <v>150</v>
      </c>
      <c r="AE2" s="116"/>
      <c r="AF2" s="124"/>
    </row>
    <row r="3" spans="1:32" ht="19" customHeight="1">
      <c r="N3" s="2"/>
      <c r="O3" s="2"/>
      <c r="S3" s="3" t="s">
        <v>5</v>
      </c>
      <c r="T3" s="3">
        <v>144</v>
      </c>
      <c r="U3" s="4"/>
      <c r="V3" s="11" t="s">
        <v>4</v>
      </c>
      <c r="W3" s="3">
        <f>Z3*4</f>
        <v>964</v>
      </c>
      <c r="X3" s="3">
        <f t="shared" ref="X3:X8" si="0">Z3*3</f>
        <v>723</v>
      </c>
      <c r="Y3" s="3">
        <f t="shared" ref="Y3:Y8" si="1">Z3*2</f>
        <v>482</v>
      </c>
      <c r="Z3" s="12">
        <v>241</v>
      </c>
      <c r="AB3" s="8">
        <v>0.99</v>
      </c>
      <c r="AC3" s="116"/>
      <c r="AD3" s="115"/>
      <c r="AE3" s="116"/>
      <c r="AF3" s="124"/>
    </row>
    <row r="4" spans="1:32" ht="19" customHeight="1">
      <c r="N4" s="2"/>
      <c r="O4" s="2"/>
      <c r="S4" s="3" t="s">
        <v>7</v>
      </c>
      <c r="T4" s="3">
        <v>216</v>
      </c>
      <c r="U4" s="4"/>
      <c r="V4" s="14" t="s">
        <v>6</v>
      </c>
      <c r="W4" s="78">
        <f>Z4*4</f>
        <v>197.16</v>
      </c>
      <c r="X4" s="79">
        <f t="shared" si="0"/>
        <v>147.87</v>
      </c>
      <c r="Y4" s="79">
        <f t="shared" si="1"/>
        <v>98.58</v>
      </c>
      <c r="Z4" s="79">
        <v>49.29</v>
      </c>
      <c r="AB4" s="8">
        <v>0.9</v>
      </c>
      <c r="AC4" s="116"/>
      <c r="AD4" s="115"/>
      <c r="AE4" s="116"/>
      <c r="AF4" s="124"/>
    </row>
    <row r="5" spans="1:32" ht="19" customHeight="1">
      <c r="A5" s="15"/>
      <c r="N5" s="2"/>
      <c r="O5" s="2"/>
      <c r="S5" s="3" t="s">
        <v>9</v>
      </c>
      <c r="T5" s="3">
        <v>72</v>
      </c>
      <c r="U5" s="4"/>
      <c r="V5" s="11" t="s">
        <v>8</v>
      </c>
      <c r="W5" s="3">
        <f>Z5*4</f>
        <v>788</v>
      </c>
      <c r="X5" s="3">
        <f t="shared" si="0"/>
        <v>591</v>
      </c>
      <c r="Y5" s="3">
        <f t="shared" si="1"/>
        <v>394</v>
      </c>
      <c r="Z5" s="3">
        <v>197</v>
      </c>
    </row>
    <row r="6" spans="1:32" ht="19" customHeight="1">
      <c r="A6" s="2"/>
      <c r="N6" s="2"/>
      <c r="O6" s="2"/>
      <c r="S6" s="17" t="s">
        <v>11</v>
      </c>
      <c r="T6" s="3">
        <v>216</v>
      </c>
      <c r="U6" s="4"/>
      <c r="V6" s="11" t="s">
        <v>10</v>
      </c>
      <c r="W6" s="3">
        <v>185.99</v>
      </c>
      <c r="X6" s="3">
        <f t="shared" si="0"/>
        <v>141.93</v>
      </c>
      <c r="Y6" s="3">
        <f t="shared" si="1"/>
        <v>94.62</v>
      </c>
      <c r="Z6" s="75">
        <v>47.31</v>
      </c>
      <c r="AD6" s="11" t="s">
        <v>124</v>
      </c>
    </row>
    <row r="7" spans="1:32" ht="19" customHeight="1">
      <c r="A7" s="18"/>
      <c r="N7" s="2"/>
      <c r="O7" s="2"/>
      <c r="U7" s="4"/>
      <c r="V7" s="11" t="s">
        <v>12</v>
      </c>
      <c r="W7" s="3">
        <f>Z7*4</f>
        <v>744</v>
      </c>
      <c r="X7" s="3">
        <f t="shared" si="0"/>
        <v>558</v>
      </c>
      <c r="Y7" s="3">
        <f t="shared" si="1"/>
        <v>372</v>
      </c>
      <c r="Z7" s="3">
        <v>186</v>
      </c>
      <c r="AD7" s="13">
        <v>30</v>
      </c>
    </row>
    <row r="8" spans="1:32" ht="26.25" customHeight="1">
      <c r="A8" s="125" t="s">
        <v>125</v>
      </c>
      <c r="B8" s="125"/>
      <c r="C8" s="125"/>
      <c r="D8" s="125"/>
      <c r="E8" s="125"/>
      <c r="F8" s="125"/>
      <c r="G8" s="125"/>
      <c r="H8" s="125"/>
      <c r="I8" s="125"/>
      <c r="J8" s="125"/>
      <c r="K8" s="125"/>
      <c r="L8" s="125"/>
      <c r="M8" s="125"/>
      <c r="N8" s="125"/>
      <c r="S8" s="19"/>
      <c r="T8" s="19"/>
      <c r="U8" s="4"/>
      <c r="V8" s="11" t="s">
        <v>13</v>
      </c>
      <c r="W8" s="3">
        <f>Z8*4</f>
        <v>347.2</v>
      </c>
      <c r="X8" s="3">
        <f t="shared" si="0"/>
        <v>260.39999999999998</v>
      </c>
      <c r="Y8" s="3">
        <f t="shared" si="1"/>
        <v>173.6</v>
      </c>
      <c r="Z8" s="16">
        <v>86.8</v>
      </c>
      <c r="AD8" s="13">
        <v>60</v>
      </c>
    </row>
    <row r="9" spans="1:32" ht="26.25" customHeight="1">
      <c r="A9" s="125"/>
      <c r="B9" s="125"/>
      <c r="C9" s="125"/>
      <c r="D9" s="125"/>
      <c r="E9" s="125"/>
      <c r="F9" s="125"/>
      <c r="G9" s="125"/>
      <c r="H9" s="125"/>
      <c r="I9" s="125"/>
      <c r="J9" s="125"/>
      <c r="K9" s="125"/>
      <c r="L9" s="125"/>
      <c r="M9" s="125"/>
      <c r="N9" s="125"/>
      <c r="S9" s="19"/>
      <c r="T9" s="19"/>
      <c r="U9" s="4"/>
      <c r="V9" s="20" t="s">
        <v>14</v>
      </c>
      <c r="W9" s="12"/>
      <c r="X9" s="12"/>
      <c r="Y9" s="12"/>
      <c r="Z9" s="12"/>
      <c r="AD9" s="13">
        <v>120</v>
      </c>
    </row>
    <row r="10" spans="1:32" ht="26.25" customHeight="1">
      <c r="A10" s="125"/>
      <c r="B10" s="125"/>
      <c r="C10" s="125"/>
      <c r="D10" s="125"/>
      <c r="E10" s="125"/>
      <c r="F10" s="125"/>
      <c r="G10" s="125"/>
      <c r="H10" s="125"/>
      <c r="I10" s="125"/>
      <c r="J10" s="125"/>
      <c r="K10" s="125"/>
      <c r="L10" s="125"/>
      <c r="M10" s="125"/>
      <c r="N10" s="125"/>
      <c r="S10" s="19"/>
      <c r="T10" s="19"/>
      <c r="U10" s="4"/>
      <c r="V10" s="76" t="s">
        <v>128</v>
      </c>
      <c r="W10" s="77">
        <v>150</v>
      </c>
      <c r="X10" s="77">
        <v>100</v>
      </c>
      <c r="Y10" s="77">
        <v>50</v>
      </c>
      <c r="Z10" s="77">
        <v>25</v>
      </c>
    </row>
    <row r="11" spans="1:32" ht="26.25" customHeight="1">
      <c r="A11" s="125"/>
      <c r="B11" s="125"/>
      <c r="C11" s="125"/>
      <c r="D11" s="125"/>
      <c r="E11" s="125"/>
      <c r="F11" s="125"/>
      <c r="G11" s="125"/>
      <c r="H11" s="125"/>
      <c r="I11" s="125"/>
      <c r="J11" s="125"/>
      <c r="K11" s="125"/>
      <c r="L11" s="125"/>
      <c r="M11" s="125"/>
      <c r="N11" s="125"/>
      <c r="S11" s="19"/>
      <c r="T11" s="19"/>
      <c r="U11" s="4"/>
      <c r="V11" s="11" t="s">
        <v>15</v>
      </c>
      <c r="W11" s="3">
        <f t="shared" ref="W11:W16" si="2">Z11*4</f>
        <v>28</v>
      </c>
      <c r="X11" s="3">
        <f t="shared" ref="X11:X16" si="3">Z11*3</f>
        <v>21</v>
      </c>
      <c r="Y11" s="3">
        <f t="shared" ref="Y11:Y16" si="4">Z11*2</f>
        <v>14</v>
      </c>
      <c r="Z11" s="12">
        <v>7</v>
      </c>
    </row>
    <row r="12" spans="1:32" ht="26.25" customHeight="1">
      <c r="A12" s="125"/>
      <c r="B12" s="125"/>
      <c r="C12" s="125"/>
      <c r="D12" s="125"/>
      <c r="E12" s="125"/>
      <c r="F12" s="125"/>
      <c r="G12" s="125"/>
      <c r="H12" s="125"/>
      <c r="I12" s="125"/>
      <c r="J12" s="125"/>
      <c r="K12" s="125"/>
      <c r="L12" s="125"/>
      <c r="M12" s="125"/>
      <c r="N12" s="125"/>
      <c r="O12" s="126"/>
      <c r="S12" s="19"/>
      <c r="T12" s="19"/>
      <c r="U12" s="4"/>
      <c r="V12" s="11" t="s">
        <v>16</v>
      </c>
      <c r="W12" s="3">
        <f t="shared" si="2"/>
        <v>28</v>
      </c>
      <c r="X12" s="3">
        <f t="shared" si="3"/>
        <v>21</v>
      </c>
      <c r="Y12" s="3">
        <f t="shared" si="4"/>
        <v>14</v>
      </c>
      <c r="Z12" s="12">
        <v>7</v>
      </c>
    </row>
    <row r="13" spans="1:32" ht="43" customHeight="1">
      <c r="A13" s="2"/>
      <c r="B13" s="95" t="s">
        <v>118</v>
      </c>
      <c r="C13" s="96"/>
      <c r="D13" s="96"/>
      <c r="E13" s="96"/>
      <c r="F13" s="96"/>
      <c r="G13" s="97"/>
      <c r="H13" s="21"/>
      <c r="I13" s="21"/>
      <c r="J13" s="128" t="s">
        <v>117</v>
      </c>
      <c r="K13" s="129"/>
      <c r="L13" s="129"/>
      <c r="M13" s="129"/>
      <c r="N13" s="39"/>
      <c r="O13" s="127"/>
      <c r="S13" s="19"/>
      <c r="T13" s="19"/>
      <c r="U13" s="4"/>
      <c r="V13" s="11" t="s">
        <v>17</v>
      </c>
      <c r="W13" s="3">
        <f t="shared" si="2"/>
        <v>116</v>
      </c>
      <c r="X13" s="3">
        <f t="shared" si="3"/>
        <v>87</v>
      </c>
      <c r="Y13" s="3">
        <f t="shared" si="4"/>
        <v>58</v>
      </c>
      <c r="Z13" s="12">
        <v>29</v>
      </c>
    </row>
    <row r="14" spans="1:32" ht="22" customHeight="1">
      <c r="A14" s="2"/>
      <c r="B14" s="118" t="s">
        <v>20</v>
      </c>
      <c r="C14" s="119"/>
      <c r="D14" s="119"/>
      <c r="E14" s="120"/>
      <c r="F14" s="107" t="s">
        <v>21</v>
      </c>
      <c r="G14" s="107"/>
      <c r="H14" s="22"/>
      <c r="I14" s="22"/>
      <c r="J14" s="118" t="s">
        <v>22</v>
      </c>
      <c r="K14" s="120"/>
      <c r="L14" s="23" t="s">
        <v>21</v>
      </c>
      <c r="M14" s="130" t="s">
        <v>23</v>
      </c>
      <c r="O14" s="127"/>
      <c r="S14" s="19"/>
      <c r="T14" s="19"/>
      <c r="U14" s="4"/>
      <c r="V14" s="11" t="s">
        <v>18</v>
      </c>
      <c r="W14" s="3">
        <f t="shared" si="2"/>
        <v>160</v>
      </c>
      <c r="X14" s="3">
        <f t="shared" si="3"/>
        <v>120</v>
      </c>
      <c r="Y14" s="3">
        <f t="shared" si="4"/>
        <v>80</v>
      </c>
      <c r="Z14" s="12">
        <v>40</v>
      </c>
    </row>
    <row r="15" spans="1:32" ht="68.25" customHeight="1">
      <c r="A15" s="2"/>
      <c r="B15" s="24" t="s">
        <v>25</v>
      </c>
      <c r="C15" s="24" t="s">
        <v>26</v>
      </c>
      <c r="D15" s="10" t="s">
        <v>27</v>
      </c>
      <c r="E15" s="10" t="s">
        <v>28</v>
      </c>
      <c r="F15" s="85" t="s">
        <v>29</v>
      </c>
      <c r="G15" s="85"/>
      <c r="H15" s="25"/>
      <c r="I15" s="25"/>
      <c r="J15" s="10" t="s">
        <v>30</v>
      </c>
      <c r="K15" s="10" t="s">
        <v>31</v>
      </c>
      <c r="L15" s="10" t="s">
        <v>32</v>
      </c>
      <c r="M15" s="131"/>
      <c r="O15" s="127"/>
      <c r="S15" s="19"/>
      <c r="T15" s="19"/>
      <c r="U15" s="4"/>
      <c r="V15" s="11" t="s">
        <v>19</v>
      </c>
      <c r="W15" s="3">
        <f t="shared" si="2"/>
        <v>412</v>
      </c>
      <c r="X15" s="3">
        <f t="shared" si="3"/>
        <v>309</v>
      </c>
      <c r="Y15" s="3">
        <f t="shared" si="4"/>
        <v>206</v>
      </c>
      <c r="Z15" s="12">
        <v>103</v>
      </c>
    </row>
    <row r="16" spans="1:32" ht="40.5" customHeight="1">
      <c r="A16" s="2"/>
      <c r="B16" s="103" t="s">
        <v>64</v>
      </c>
      <c r="C16" s="117">
        <f>VLOOKUP($B$16,$S:$T,2,0)</f>
        <v>36</v>
      </c>
      <c r="D16" s="103">
        <v>10</v>
      </c>
      <c r="E16" s="103">
        <v>2.5</v>
      </c>
      <c r="F16" s="111">
        <f>((L16/(1.12*1^2/E16^2))/60)*(36/C16)*D16*0.12115</f>
        <v>16.901506696428569</v>
      </c>
      <c r="G16" s="111"/>
      <c r="H16" s="26"/>
      <c r="I16" s="26"/>
      <c r="J16" s="112" t="s">
        <v>129</v>
      </c>
      <c r="K16" s="114">
        <v>0.99990000000000001</v>
      </c>
      <c r="L16" s="94">
        <f>VLOOKUP(J16,V:Z,IF(K16=99.99%,2,IF(K16=99.9%,3,IF(K16=99%,4,5))),0)</f>
        <v>150</v>
      </c>
      <c r="M16" s="131"/>
      <c r="O16" s="127"/>
      <c r="S16" s="19"/>
      <c r="T16" s="19"/>
      <c r="U16" s="4"/>
      <c r="V16" s="11" t="s">
        <v>24</v>
      </c>
      <c r="W16" s="3">
        <f t="shared" si="2"/>
        <v>536</v>
      </c>
      <c r="X16" s="3">
        <f t="shared" si="3"/>
        <v>402</v>
      </c>
      <c r="Y16" s="3">
        <f t="shared" si="4"/>
        <v>268</v>
      </c>
      <c r="Z16" s="12">
        <v>134</v>
      </c>
    </row>
    <row r="17" spans="1:26">
      <c r="A17" s="2"/>
      <c r="B17" s="103"/>
      <c r="C17" s="117"/>
      <c r="D17" s="103"/>
      <c r="E17" s="103"/>
      <c r="F17" s="111"/>
      <c r="G17" s="111"/>
      <c r="H17" s="27"/>
      <c r="I17" s="26"/>
      <c r="J17" s="113"/>
      <c r="K17" s="112"/>
      <c r="L17" s="123"/>
      <c r="M17" s="131"/>
      <c r="O17" s="127"/>
      <c r="S17" s="19"/>
      <c r="T17" s="19"/>
      <c r="U17" s="4"/>
      <c r="V17" s="20" t="s">
        <v>33</v>
      </c>
      <c r="W17" s="12"/>
      <c r="X17" s="12"/>
      <c r="Y17" s="12"/>
      <c r="Z17" s="12"/>
    </row>
    <row r="18" spans="1:26" ht="19">
      <c r="A18" s="2"/>
      <c r="B18" s="103"/>
      <c r="C18" s="117"/>
      <c r="D18" s="103"/>
      <c r="E18" s="103"/>
      <c r="F18" s="111"/>
      <c r="G18" s="111"/>
      <c r="H18" s="26"/>
      <c r="I18" s="26"/>
      <c r="J18" s="113"/>
      <c r="K18" s="112"/>
      <c r="L18" s="123"/>
      <c r="M18" s="131"/>
      <c r="S18" s="19"/>
      <c r="T18" s="19"/>
      <c r="U18" s="4"/>
      <c r="V18" s="14" t="s">
        <v>34</v>
      </c>
      <c r="W18" s="3">
        <f>Z18*4</f>
        <v>180.8</v>
      </c>
      <c r="X18" s="3">
        <f>Z18*3</f>
        <v>135.60000000000002</v>
      </c>
      <c r="Y18" s="3">
        <f>Z18*2</f>
        <v>90.4</v>
      </c>
      <c r="Z18" s="3">
        <v>45.2</v>
      </c>
    </row>
    <row r="19" spans="1:26" ht="19">
      <c r="A19" s="2"/>
      <c r="B19" s="28"/>
      <c r="C19" s="29"/>
      <c r="D19" s="30"/>
      <c r="E19" s="30"/>
      <c r="F19" s="31"/>
      <c r="G19" s="31"/>
      <c r="H19" s="26"/>
      <c r="I19" s="26"/>
      <c r="J19" s="32" t="s">
        <v>37</v>
      </c>
      <c r="K19" s="33"/>
      <c r="L19" s="34"/>
      <c r="M19" s="35"/>
      <c r="S19" s="19"/>
      <c r="T19" s="19"/>
      <c r="U19" s="4"/>
      <c r="V19" s="14" t="s">
        <v>35</v>
      </c>
      <c r="W19" s="3">
        <f>Z19*4</f>
        <v>109.2</v>
      </c>
      <c r="X19" s="3">
        <f>Z19*3</f>
        <v>81.900000000000006</v>
      </c>
      <c r="Y19" s="3">
        <f>Z19*2</f>
        <v>54.6</v>
      </c>
      <c r="Z19" s="3">
        <v>27.3</v>
      </c>
    </row>
    <row r="20" spans="1:26" ht="43">
      <c r="A20" s="2"/>
      <c r="B20" s="105" t="s">
        <v>122</v>
      </c>
      <c r="C20" s="105"/>
      <c r="D20" s="105"/>
      <c r="E20" s="105"/>
      <c r="F20" s="105"/>
      <c r="G20" s="31"/>
      <c r="H20" s="26"/>
      <c r="I20" s="26"/>
      <c r="J20" s="35"/>
      <c r="K20" s="33"/>
      <c r="L20" s="34"/>
      <c r="M20" s="35"/>
      <c r="S20" s="19"/>
      <c r="T20" s="19"/>
      <c r="U20" s="4"/>
      <c r="V20" s="14" t="s">
        <v>36</v>
      </c>
      <c r="W20" s="3">
        <f>Z20*4</f>
        <v>52</v>
      </c>
      <c r="X20" s="3">
        <f>Z20*3</f>
        <v>39</v>
      </c>
      <c r="Y20" s="3">
        <f>Z20*2</f>
        <v>26</v>
      </c>
      <c r="Z20" s="3">
        <v>13</v>
      </c>
    </row>
    <row r="21" spans="1:26" ht="22">
      <c r="A21" s="2"/>
      <c r="B21" s="118" t="s">
        <v>22</v>
      </c>
      <c r="C21" s="119"/>
      <c r="D21" s="119"/>
      <c r="E21" s="107" t="s">
        <v>21</v>
      </c>
      <c r="F21" s="107"/>
      <c r="G21" s="31"/>
      <c r="H21" s="26"/>
      <c r="I21" s="26"/>
      <c r="J21" s="35"/>
      <c r="K21" s="33"/>
      <c r="L21" s="34"/>
      <c r="M21" s="35"/>
      <c r="S21" s="19"/>
      <c r="T21" s="19"/>
      <c r="U21" s="4"/>
      <c r="V21" s="14" t="s">
        <v>41</v>
      </c>
      <c r="W21" s="3">
        <f t="shared" ref="W21:W51" si="5">Z21*4</f>
        <v>128</v>
      </c>
      <c r="X21" s="3">
        <f t="shared" ref="X21:X51" si="6">Z21*3</f>
        <v>96</v>
      </c>
      <c r="Y21" s="3">
        <f t="shared" ref="Y21:Y51" si="7">Z21*2</f>
        <v>64</v>
      </c>
      <c r="Z21" s="3">
        <v>32</v>
      </c>
    </row>
    <row r="22" spans="1:26" ht="40">
      <c r="A22" s="2"/>
      <c r="B22" s="10" t="s">
        <v>38</v>
      </c>
      <c r="C22" s="10" t="s">
        <v>39</v>
      </c>
      <c r="D22" s="10" t="s">
        <v>40</v>
      </c>
      <c r="E22" s="85" t="s">
        <v>126</v>
      </c>
      <c r="F22" s="85"/>
      <c r="G22" s="31"/>
      <c r="H22" s="26"/>
      <c r="I22" s="26"/>
      <c r="J22" s="35"/>
      <c r="K22" s="33"/>
      <c r="L22" s="34"/>
      <c r="M22" s="35"/>
      <c r="S22" s="19"/>
      <c r="T22" s="19"/>
      <c r="U22" s="4"/>
      <c r="V22" s="14" t="s">
        <v>42</v>
      </c>
      <c r="W22" s="3">
        <f t="shared" si="5"/>
        <v>284</v>
      </c>
      <c r="X22" s="3">
        <f t="shared" si="6"/>
        <v>213</v>
      </c>
      <c r="Y22" s="3">
        <f t="shared" si="7"/>
        <v>142</v>
      </c>
      <c r="Z22" s="3">
        <v>71</v>
      </c>
    </row>
    <row r="23" spans="1:26" ht="19">
      <c r="A23" s="2"/>
      <c r="B23" s="103">
        <v>30</v>
      </c>
      <c r="C23" s="103">
        <v>10</v>
      </c>
      <c r="D23" s="103">
        <v>2.5</v>
      </c>
      <c r="E23" s="80">
        <f>((L16/(1.12*1^2/D23^2))/60)*(36/B23)*C23*0.12115</f>
        <v>20.281808035714285</v>
      </c>
      <c r="F23" s="80"/>
      <c r="G23" s="31"/>
      <c r="H23" s="26"/>
      <c r="I23" s="26"/>
      <c r="J23" s="35"/>
      <c r="K23" s="33"/>
      <c r="L23" s="34"/>
      <c r="M23" s="35"/>
      <c r="S23" s="19"/>
      <c r="T23" s="19"/>
      <c r="U23" s="4"/>
      <c r="V23" s="14" t="s">
        <v>43</v>
      </c>
      <c r="W23" s="3">
        <f t="shared" si="5"/>
        <v>480</v>
      </c>
      <c r="X23" s="3">
        <f t="shared" si="6"/>
        <v>360</v>
      </c>
      <c r="Y23" s="3">
        <f t="shared" si="7"/>
        <v>240</v>
      </c>
      <c r="Z23" s="3">
        <v>120</v>
      </c>
    </row>
    <row r="24" spans="1:26" ht="19">
      <c r="A24" s="2"/>
      <c r="B24" s="103"/>
      <c r="C24" s="103"/>
      <c r="D24" s="103"/>
      <c r="E24" s="80"/>
      <c r="F24" s="80"/>
      <c r="G24" s="31"/>
      <c r="H24" s="26"/>
      <c r="I24" s="26"/>
      <c r="J24" s="35"/>
      <c r="K24" s="33"/>
      <c r="L24" s="34"/>
      <c r="M24" s="35"/>
      <c r="S24" s="19"/>
      <c r="T24" s="19"/>
      <c r="U24" s="4"/>
      <c r="V24" s="14" t="s">
        <v>48</v>
      </c>
      <c r="W24" s="3">
        <f t="shared" si="5"/>
        <v>44</v>
      </c>
      <c r="X24" s="3">
        <f t="shared" si="6"/>
        <v>33</v>
      </c>
      <c r="Y24" s="3">
        <f t="shared" si="7"/>
        <v>22</v>
      </c>
      <c r="Z24" s="3">
        <v>11</v>
      </c>
    </row>
    <row r="25" spans="1:26" ht="19">
      <c r="A25" s="2"/>
      <c r="B25" s="103"/>
      <c r="C25" s="103"/>
      <c r="D25" s="103"/>
      <c r="E25" s="80"/>
      <c r="F25" s="80"/>
      <c r="G25" s="31"/>
      <c r="H25" s="26"/>
      <c r="I25" s="26"/>
      <c r="J25" s="35"/>
      <c r="K25" s="33"/>
      <c r="L25" s="34"/>
      <c r="M25" s="35"/>
      <c r="S25" s="19"/>
      <c r="T25" s="19"/>
      <c r="U25" s="4"/>
      <c r="V25" s="14" t="s">
        <v>50</v>
      </c>
      <c r="W25" s="3">
        <f t="shared" si="5"/>
        <v>480</v>
      </c>
      <c r="X25" s="3">
        <f t="shared" si="6"/>
        <v>360</v>
      </c>
      <c r="Y25" s="3">
        <f t="shared" si="7"/>
        <v>240</v>
      </c>
      <c r="Z25" s="3">
        <v>120</v>
      </c>
    </row>
    <row r="26" spans="1:26" ht="19">
      <c r="A26" s="2"/>
      <c r="D26" s="36"/>
      <c r="I26" s="37"/>
      <c r="K26" s="2"/>
      <c r="L26" s="38"/>
      <c r="M26" s="38"/>
      <c r="N26" s="39"/>
      <c r="S26" s="19"/>
      <c r="T26" s="19"/>
      <c r="U26" s="4"/>
      <c r="V26" s="14" t="s">
        <v>52</v>
      </c>
      <c r="W26" s="3">
        <f t="shared" si="5"/>
        <v>134.80000000000001</v>
      </c>
      <c r="X26" s="3">
        <f t="shared" si="6"/>
        <v>101.10000000000001</v>
      </c>
      <c r="Y26" s="3">
        <f t="shared" si="7"/>
        <v>67.400000000000006</v>
      </c>
      <c r="Z26" s="3">
        <v>33.700000000000003</v>
      </c>
    </row>
    <row r="27" spans="1:26" ht="43">
      <c r="A27" s="2"/>
      <c r="B27" s="95" t="s">
        <v>119</v>
      </c>
      <c r="C27" s="96"/>
      <c r="D27" s="96"/>
      <c r="E27" s="96"/>
      <c r="F27" s="96"/>
      <c r="G27" s="96"/>
      <c r="H27" s="97"/>
      <c r="I27" s="37"/>
      <c r="J27" s="40"/>
      <c r="S27" s="19"/>
      <c r="T27" s="19"/>
      <c r="U27" s="4"/>
      <c r="V27" s="14" t="s">
        <v>53</v>
      </c>
      <c r="W27" s="3">
        <f t="shared" si="5"/>
        <v>88</v>
      </c>
      <c r="X27" s="3">
        <f t="shared" si="6"/>
        <v>66</v>
      </c>
      <c r="Y27" s="3">
        <f t="shared" si="7"/>
        <v>44</v>
      </c>
      <c r="Z27" s="3">
        <v>22</v>
      </c>
    </row>
    <row r="28" spans="1:26" ht="22">
      <c r="A28" s="2"/>
      <c r="B28" s="118" t="s">
        <v>22</v>
      </c>
      <c r="C28" s="119"/>
      <c r="D28" s="119"/>
      <c r="E28" s="120"/>
      <c r="F28" s="107" t="s">
        <v>21</v>
      </c>
      <c r="G28" s="121"/>
      <c r="H28" s="121"/>
      <c r="I28" s="37"/>
      <c r="S28" s="19"/>
      <c r="T28" s="19"/>
      <c r="U28" s="4"/>
      <c r="V28" s="14" t="s">
        <v>54</v>
      </c>
      <c r="W28" s="3">
        <f t="shared" si="5"/>
        <v>85.6</v>
      </c>
      <c r="X28" s="3">
        <f t="shared" si="6"/>
        <v>64.199999999999989</v>
      </c>
      <c r="Y28" s="3">
        <f t="shared" si="7"/>
        <v>42.8</v>
      </c>
      <c r="Z28" s="3">
        <v>21.4</v>
      </c>
    </row>
    <row r="29" spans="1:26" s="41" customFormat="1" ht="40">
      <c r="A29" s="2"/>
      <c r="B29" s="24" t="s">
        <v>25</v>
      </c>
      <c r="C29" s="24" t="s">
        <v>26</v>
      </c>
      <c r="D29" s="10" t="s">
        <v>44</v>
      </c>
      <c r="E29" s="10" t="s">
        <v>45</v>
      </c>
      <c r="F29" s="122" t="s">
        <v>46</v>
      </c>
      <c r="G29" s="122"/>
      <c r="H29" s="122"/>
      <c r="I29" s="122" t="s">
        <v>47</v>
      </c>
      <c r="J29" s="122"/>
      <c r="K29" s="122"/>
      <c r="O29" s="18"/>
      <c r="P29" s="18"/>
      <c r="Q29" s="18"/>
      <c r="R29" s="18"/>
      <c r="S29" s="42"/>
      <c r="T29" s="42"/>
      <c r="U29" s="42"/>
      <c r="V29" s="14" t="s">
        <v>55</v>
      </c>
      <c r="W29" s="3">
        <f t="shared" si="5"/>
        <v>120</v>
      </c>
      <c r="X29" s="3">
        <f t="shared" si="6"/>
        <v>90</v>
      </c>
      <c r="Y29" s="3">
        <f t="shared" si="7"/>
        <v>60</v>
      </c>
      <c r="Z29" s="3">
        <v>30</v>
      </c>
    </row>
    <row r="30" spans="1:26" ht="19">
      <c r="A30" s="2"/>
      <c r="B30" s="103" t="s">
        <v>64</v>
      </c>
      <c r="C30" s="117">
        <f>VLOOKUP($B$30,$S:$T,2,0)</f>
        <v>36</v>
      </c>
      <c r="D30" s="103">
        <v>10</v>
      </c>
      <c r="E30" s="103">
        <v>2.5</v>
      </c>
      <c r="F30" s="8">
        <f>(E30^2/(((SQRT(D30)/2)*SQRT(2))^2+E30^2))*G31</f>
        <v>0.55549999999999999</v>
      </c>
      <c r="G30" s="8">
        <f>(E30^2/((SQRT(D30)/2)^2+E30^2))*G31</f>
        <v>0.71421428571428569</v>
      </c>
      <c r="H30" s="8">
        <f>(E30^2/(((SQRT(D30)/2)*SQRT(2))^2+E30^2))*G31</f>
        <v>0.55549999999999999</v>
      </c>
      <c r="I30" s="43" t="s">
        <v>49</v>
      </c>
      <c r="J30" s="44"/>
      <c r="K30" s="45"/>
      <c r="O30" s="38"/>
      <c r="P30" s="38"/>
      <c r="Q30" s="38"/>
      <c r="R30" s="38"/>
      <c r="S30" s="19"/>
      <c r="T30" s="19"/>
      <c r="U30" s="19"/>
      <c r="V30" s="14" t="s">
        <v>57</v>
      </c>
      <c r="W30" s="3">
        <f t="shared" si="5"/>
        <v>104</v>
      </c>
      <c r="X30" s="3">
        <f t="shared" si="6"/>
        <v>78</v>
      </c>
      <c r="Y30" s="3">
        <f t="shared" si="7"/>
        <v>52</v>
      </c>
      <c r="Z30" s="3">
        <v>26</v>
      </c>
    </row>
    <row r="31" spans="1:26" ht="20">
      <c r="A31" s="9"/>
      <c r="B31" s="103"/>
      <c r="C31" s="117"/>
      <c r="D31" s="103"/>
      <c r="E31" s="103"/>
      <c r="F31" s="8">
        <f>(E30^2/((SQRT(D30)/2)^2+E30^2))*G31</f>
        <v>0.71421428571428569</v>
      </c>
      <c r="G31" s="46">
        <f>K16</f>
        <v>0.99990000000000001</v>
      </c>
      <c r="H31" s="8">
        <f>(E30^2/((SQRT(D30)/2)^2+E30^2))*G31</f>
        <v>0.71421428571428569</v>
      </c>
      <c r="I31" s="47"/>
      <c r="J31" s="48" t="s">
        <v>51</v>
      </c>
      <c r="K31" s="49"/>
      <c r="O31" s="38"/>
      <c r="P31" s="38"/>
      <c r="Q31" s="38"/>
      <c r="R31" s="38"/>
      <c r="S31" s="19"/>
      <c r="T31" s="19"/>
      <c r="U31" s="19"/>
      <c r="V31" s="59" t="s">
        <v>63</v>
      </c>
      <c r="W31" s="60">
        <f t="shared" si="5"/>
        <v>36</v>
      </c>
      <c r="X31" s="60">
        <f t="shared" si="6"/>
        <v>27</v>
      </c>
      <c r="Y31" s="60">
        <f t="shared" si="7"/>
        <v>18</v>
      </c>
      <c r="Z31" s="60">
        <v>9</v>
      </c>
    </row>
    <row r="32" spans="1:26" ht="19">
      <c r="A32" s="2"/>
      <c r="B32" s="103"/>
      <c r="C32" s="117"/>
      <c r="D32" s="103"/>
      <c r="E32" s="103"/>
      <c r="F32" s="8">
        <f>(E30^2/(((SQRT(D30)/2)*SQRT(2))^2+E30^2))*G31</f>
        <v>0.55549999999999999</v>
      </c>
      <c r="G32" s="8">
        <f>(E30^2/((SQRT(D30)/2)^2+E30^2))*G31</f>
        <v>0.71421428571428569</v>
      </c>
      <c r="H32" s="8">
        <f>(E30^2/(((SQRT(D30)/2)*SQRT(2))^2+E30^2))*G31</f>
        <v>0.55549999999999999</v>
      </c>
      <c r="I32" s="50"/>
      <c r="J32" s="51"/>
      <c r="K32" s="52"/>
      <c r="O32" s="38"/>
      <c r="P32" s="38"/>
      <c r="Q32" s="38"/>
      <c r="R32" s="38"/>
      <c r="S32" s="19"/>
      <c r="T32" s="19"/>
      <c r="U32" s="19"/>
      <c r="V32" s="14" t="s">
        <v>65</v>
      </c>
      <c r="W32" s="3">
        <f t="shared" si="5"/>
        <v>242</v>
      </c>
      <c r="X32" s="3">
        <f t="shared" si="6"/>
        <v>181.5</v>
      </c>
      <c r="Y32" s="3">
        <f t="shared" si="7"/>
        <v>121</v>
      </c>
      <c r="Z32" s="3">
        <v>60.5</v>
      </c>
    </row>
    <row r="33" spans="1:26" ht="19">
      <c r="A33" s="2"/>
      <c r="D33" s="36"/>
      <c r="I33" s="37"/>
      <c r="O33" s="38"/>
      <c r="P33" s="38"/>
      <c r="Q33" s="38"/>
      <c r="R33" s="38"/>
      <c r="S33" s="19"/>
      <c r="T33" s="19"/>
      <c r="U33" s="19"/>
      <c r="V33" s="14" t="s">
        <v>66</v>
      </c>
      <c r="W33" s="3">
        <f t="shared" si="5"/>
        <v>400</v>
      </c>
      <c r="X33" s="3">
        <f t="shared" si="6"/>
        <v>300</v>
      </c>
      <c r="Y33" s="3">
        <f t="shared" si="7"/>
        <v>200</v>
      </c>
      <c r="Z33" s="3">
        <v>100</v>
      </c>
    </row>
    <row r="34" spans="1:26" ht="43">
      <c r="A34" s="2"/>
      <c r="B34" s="105" t="s">
        <v>120</v>
      </c>
      <c r="C34" s="105"/>
      <c r="D34" s="105"/>
      <c r="E34" s="105"/>
      <c r="F34" s="105"/>
      <c r="G34" s="105"/>
      <c r="H34" s="105"/>
      <c r="I34" s="105"/>
      <c r="J34" s="105"/>
      <c r="K34" s="105"/>
      <c r="L34" s="105"/>
      <c r="M34" s="53"/>
      <c r="O34" s="38"/>
      <c r="P34" s="38"/>
      <c r="Q34" s="38"/>
      <c r="R34" s="38"/>
      <c r="S34" s="19"/>
      <c r="T34" s="19"/>
      <c r="U34" s="19"/>
      <c r="V34" s="14" t="s">
        <v>67</v>
      </c>
      <c r="W34" s="3">
        <f t="shared" si="5"/>
        <v>240</v>
      </c>
      <c r="X34" s="3">
        <f t="shared" si="6"/>
        <v>180</v>
      </c>
      <c r="Y34" s="3">
        <f t="shared" si="7"/>
        <v>120</v>
      </c>
      <c r="Z34" s="3">
        <v>60</v>
      </c>
    </row>
    <row r="35" spans="1:26" ht="22">
      <c r="A35" s="2"/>
      <c r="B35" s="106" t="s">
        <v>56</v>
      </c>
      <c r="C35" s="106"/>
      <c r="D35" s="106"/>
      <c r="E35" s="107" t="s">
        <v>21</v>
      </c>
      <c r="F35" s="107"/>
      <c r="G35" s="107"/>
      <c r="H35" s="107"/>
      <c r="I35" s="107"/>
      <c r="J35" s="107"/>
      <c r="K35" s="107"/>
      <c r="L35" s="107"/>
      <c r="M35" s="54"/>
      <c r="O35" s="55"/>
      <c r="P35" s="55"/>
      <c r="Q35" s="55"/>
      <c r="R35" s="55"/>
      <c r="S35" s="19"/>
      <c r="T35" s="19"/>
      <c r="U35" s="4"/>
      <c r="V35" s="14" t="s">
        <v>68</v>
      </c>
      <c r="W35" s="3">
        <f t="shared" si="5"/>
        <v>176</v>
      </c>
      <c r="X35" s="3">
        <f t="shared" si="6"/>
        <v>132</v>
      </c>
      <c r="Y35" s="3">
        <f t="shared" si="7"/>
        <v>88</v>
      </c>
      <c r="Z35" s="3">
        <v>44</v>
      </c>
    </row>
    <row r="36" spans="1:26" ht="20">
      <c r="A36" s="2"/>
      <c r="B36" s="10" t="s">
        <v>25</v>
      </c>
      <c r="C36" s="56" t="s">
        <v>26</v>
      </c>
      <c r="D36" s="57" t="s">
        <v>58</v>
      </c>
      <c r="E36" s="108" t="s">
        <v>59</v>
      </c>
      <c r="F36" s="109"/>
      <c r="G36" s="108" t="s">
        <v>60</v>
      </c>
      <c r="H36" s="109"/>
      <c r="I36" s="110" t="s">
        <v>61</v>
      </c>
      <c r="J36" s="85"/>
      <c r="K36" s="110" t="s">
        <v>62</v>
      </c>
      <c r="L36" s="85"/>
      <c r="M36" s="58"/>
      <c r="O36" s="55"/>
      <c r="P36" s="55"/>
      <c r="Q36" s="55"/>
      <c r="R36" s="55"/>
      <c r="S36" s="19"/>
      <c r="T36" s="19"/>
      <c r="U36" s="4"/>
      <c r="V36" s="14" t="s">
        <v>69</v>
      </c>
      <c r="W36" s="3">
        <f t="shared" si="5"/>
        <v>176</v>
      </c>
      <c r="X36" s="3">
        <f t="shared" si="6"/>
        <v>132</v>
      </c>
      <c r="Y36" s="3">
        <f t="shared" si="7"/>
        <v>88</v>
      </c>
      <c r="Z36" s="3">
        <v>44</v>
      </c>
    </row>
    <row r="37" spans="1:26" ht="19">
      <c r="A37" s="2"/>
      <c r="B37" s="103" t="s">
        <v>64</v>
      </c>
      <c r="C37" s="104">
        <f>VLOOKUP($B$37,$S:$T,2,0)</f>
        <v>36</v>
      </c>
      <c r="D37" s="12">
        <v>1</v>
      </c>
      <c r="E37" s="92">
        <f>1.12*C37/36*1/D37^2</f>
        <v>1.1200000000000001</v>
      </c>
      <c r="F37" s="92"/>
      <c r="G37" s="93">
        <f>E37/10</f>
        <v>0.11200000000000002</v>
      </c>
      <c r="H37" s="93"/>
      <c r="I37" s="94">
        <f>L16/E37/60</f>
        <v>2.2321428571428568</v>
      </c>
      <c r="J37" s="81"/>
      <c r="K37" s="94">
        <f>E37*(I37*60)</f>
        <v>150</v>
      </c>
      <c r="L37" s="94"/>
      <c r="M37" s="38"/>
      <c r="N37" s="41"/>
      <c r="S37" s="19"/>
      <c r="T37" s="19"/>
      <c r="U37" s="4"/>
      <c r="V37" s="14" t="s">
        <v>70</v>
      </c>
      <c r="W37" s="3">
        <f t="shared" si="5"/>
        <v>220</v>
      </c>
      <c r="X37" s="3">
        <f t="shared" si="6"/>
        <v>165</v>
      </c>
      <c r="Y37" s="3">
        <f t="shared" si="7"/>
        <v>110</v>
      </c>
      <c r="Z37" s="3">
        <v>55</v>
      </c>
    </row>
    <row r="38" spans="1:26" ht="19">
      <c r="A38" s="2"/>
      <c r="B38" s="103"/>
      <c r="C38" s="81"/>
      <c r="D38" s="12">
        <v>2.5</v>
      </c>
      <c r="E38" s="92">
        <f>1.12*C37/36*1/D38^2</f>
        <v>0.17920000000000003</v>
      </c>
      <c r="F38" s="92"/>
      <c r="G38" s="93">
        <f>E38/10</f>
        <v>1.7920000000000002E-2</v>
      </c>
      <c r="H38" s="93"/>
      <c r="I38" s="94">
        <f>L16/E38/60</f>
        <v>13.950892857142856</v>
      </c>
      <c r="J38" s="81"/>
      <c r="K38" s="94">
        <f>E38*(I38*60)</f>
        <v>150</v>
      </c>
      <c r="L38" s="94"/>
      <c r="M38" s="38"/>
      <c r="N38" s="37"/>
      <c r="O38" s="61"/>
      <c r="P38" s="61"/>
      <c r="Q38" s="61"/>
      <c r="R38" s="61"/>
      <c r="S38" s="19"/>
      <c r="T38" s="19"/>
      <c r="U38" s="4"/>
      <c r="V38" s="14" t="s">
        <v>71</v>
      </c>
      <c r="W38" s="3">
        <f t="shared" si="5"/>
        <v>140</v>
      </c>
      <c r="X38" s="3">
        <f t="shared" si="6"/>
        <v>105</v>
      </c>
      <c r="Y38" s="3">
        <f t="shared" si="7"/>
        <v>70</v>
      </c>
      <c r="Z38" s="3">
        <v>35</v>
      </c>
    </row>
    <row r="39" spans="1:26" s="41" customFormat="1" ht="19">
      <c r="A39" s="2"/>
      <c r="B39" s="103"/>
      <c r="C39" s="81"/>
      <c r="D39" s="12">
        <v>4</v>
      </c>
      <c r="E39" s="92">
        <f>1.12*C37/36*1/D39^2</f>
        <v>7.0000000000000007E-2</v>
      </c>
      <c r="F39" s="92"/>
      <c r="G39" s="93">
        <f>E39/10</f>
        <v>7.000000000000001E-3</v>
      </c>
      <c r="H39" s="93"/>
      <c r="I39" s="94">
        <f>L16/E39/60</f>
        <v>35.714285714285708</v>
      </c>
      <c r="J39" s="81"/>
      <c r="K39" s="94">
        <f>E39*(I39*60)</f>
        <v>150</v>
      </c>
      <c r="L39" s="94"/>
      <c r="M39" s="38"/>
      <c r="N39" s="37"/>
      <c r="O39" s="62"/>
      <c r="P39" s="62"/>
      <c r="Q39" s="62"/>
      <c r="R39" s="62"/>
      <c r="S39" s="42"/>
      <c r="T39" s="42"/>
      <c r="U39" s="63"/>
      <c r="V39" s="14" t="s">
        <v>72</v>
      </c>
      <c r="W39" s="3">
        <f t="shared" si="5"/>
        <v>105.6</v>
      </c>
      <c r="X39" s="3">
        <f t="shared" si="6"/>
        <v>79.199999999999989</v>
      </c>
      <c r="Y39" s="3">
        <f t="shared" si="7"/>
        <v>52.8</v>
      </c>
      <c r="Z39" s="3">
        <v>26.4</v>
      </c>
    </row>
    <row r="40" spans="1:26" ht="19">
      <c r="A40" s="2"/>
      <c r="B40" s="103"/>
      <c r="C40" s="81"/>
      <c r="D40" s="12">
        <v>6</v>
      </c>
      <c r="E40" s="92">
        <f>1.12*C37/36*1/D40^2</f>
        <v>3.1111111111111114E-2</v>
      </c>
      <c r="F40" s="92"/>
      <c r="G40" s="93">
        <f>E40/10</f>
        <v>3.1111111111111114E-3</v>
      </c>
      <c r="H40" s="93"/>
      <c r="I40" s="94">
        <f>L16/E40/60</f>
        <v>80.357142857142847</v>
      </c>
      <c r="J40" s="81"/>
      <c r="K40" s="94">
        <f>E40*(I40*60)</f>
        <v>150</v>
      </c>
      <c r="L40" s="94"/>
      <c r="M40" s="38"/>
      <c r="N40" s="37"/>
      <c r="O40" s="61"/>
      <c r="P40" s="61"/>
      <c r="Q40" s="61"/>
      <c r="R40" s="61"/>
      <c r="S40" s="19"/>
      <c r="T40" s="19"/>
      <c r="U40" s="4"/>
      <c r="V40" s="14" t="s">
        <v>74</v>
      </c>
      <c r="W40" s="3">
        <f t="shared" si="5"/>
        <v>160</v>
      </c>
      <c r="X40" s="3">
        <f t="shared" si="6"/>
        <v>120</v>
      </c>
      <c r="Y40" s="3">
        <f t="shared" si="7"/>
        <v>80</v>
      </c>
      <c r="Z40" s="3">
        <v>40</v>
      </c>
    </row>
    <row r="41" spans="1:26" ht="20">
      <c r="A41" s="9"/>
      <c r="B41" s="103"/>
      <c r="C41" s="81"/>
      <c r="D41" s="12">
        <v>10</v>
      </c>
      <c r="E41" s="92">
        <f>1.12*C37/36*1/D41^2</f>
        <v>1.1200000000000002E-2</v>
      </c>
      <c r="F41" s="92"/>
      <c r="G41" s="93">
        <f>E41/10</f>
        <v>1.1200000000000001E-3</v>
      </c>
      <c r="H41" s="93"/>
      <c r="I41" s="94">
        <f>L16/E41/60</f>
        <v>223.21428571428569</v>
      </c>
      <c r="J41" s="81"/>
      <c r="K41" s="94">
        <f>E41*(I41*60)</f>
        <v>150</v>
      </c>
      <c r="L41" s="94"/>
      <c r="M41" s="38"/>
      <c r="N41" s="64"/>
      <c r="O41" s="61"/>
      <c r="P41" s="61"/>
      <c r="Q41" s="61"/>
      <c r="R41" s="61"/>
      <c r="S41" s="19"/>
      <c r="T41" s="19"/>
      <c r="U41" s="4"/>
      <c r="V41" s="59" t="s">
        <v>75</v>
      </c>
      <c r="W41" s="60">
        <f t="shared" si="5"/>
        <v>128</v>
      </c>
      <c r="X41" s="60">
        <f t="shared" si="6"/>
        <v>96</v>
      </c>
      <c r="Y41" s="60">
        <f t="shared" si="7"/>
        <v>64</v>
      </c>
      <c r="Z41" s="60">
        <v>32</v>
      </c>
    </row>
    <row r="42" spans="1:26" ht="19">
      <c r="A42" s="2"/>
      <c r="C42" s="65"/>
      <c r="D42" s="65"/>
      <c r="E42" s="65"/>
      <c r="J42" s="55"/>
      <c r="K42" s="55"/>
      <c r="L42" s="55"/>
      <c r="M42" s="55"/>
      <c r="N42" s="38"/>
      <c r="O42" s="61"/>
      <c r="P42" s="61"/>
      <c r="Q42" s="61"/>
      <c r="R42" s="61"/>
      <c r="S42" s="19"/>
      <c r="T42" s="19"/>
      <c r="U42" s="4"/>
      <c r="V42" s="14" t="s">
        <v>76</v>
      </c>
      <c r="W42" s="3">
        <f t="shared" si="5"/>
        <v>320</v>
      </c>
      <c r="X42" s="3">
        <f t="shared" si="6"/>
        <v>240</v>
      </c>
      <c r="Y42" s="3">
        <f t="shared" si="7"/>
        <v>160</v>
      </c>
      <c r="Z42" s="3">
        <v>80</v>
      </c>
    </row>
    <row r="43" spans="1:26" ht="43">
      <c r="A43" s="2"/>
      <c r="B43" s="95" t="s">
        <v>121</v>
      </c>
      <c r="C43" s="96"/>
      <c r="D43" s="96"/>
      <c r="E43" s="96"/>
      <c r="F43" s="97"/>
      <c r="G43" s="2"/>
      <c r="H43" s="2"/>
      <c r="J43" s="55"/>
      <c r="K43" s="55"/>
      <c r="L43" s="55"/>
      <c r="M43" s="55"/>
      <c r="N43" s="55"/>
      <c r="O43" s="61"/>
      <c r="P43" s="61"/>
      <c r="Q43" s="61"/>
      <c r="R43" s="61"/>
      <c r="S43" s="19"/>
      <c r="T43" s="19"/>
      <c r="U43" s="4"/>
      <c r="V43" s="14" t="s">
        <v>77</v>
      </c>
      <c r="W43" s="3">
        <f t="shared" si="5"/>
        <v>788</v>
      </c>
      <c r="X43" s="3">
        <f t="shared" si="6"/>
        <v>591</v>
      </c>
      <c r="Y43" s="3">
        <f t="shared" si="7"/>
        <v>394</v>
      </c>
      <c r="Z43" s="3">
        <v>197</v>
      </c>
    </row>
    <row r="44" spans="1:26" ht="22">
      <c r="A44" s="2"/>
      <c r="B44" s="98" t="s">
        <v>56</v>
      </c>
      <c r="C44" s="99"/>
      <c r="D44" s="100"/>
      <c r="E44" s="101" t="s">
        <v>21</v>
      </c>
      <c r="F44" s="102"/>
      <c r="G44" s="66"/>
      <c r="H44" s="66"/>
      <c r="N44" s="55"/>
      <c r="O44" s="61"/>
      <c r="P44" s="61"/>
      <c r="Q44" s="61"/>
      <c r="R44" s="61"/>
      <c r="S44" s="19"/>
      <c r="T44" s="19"/>
      <c r="U44" s="4"/>
      <c r="V44" s="14" t="s">
        <v>78</v>
      </c>
      <c r="W44" s="3">
        <f t="shared" si="5"/>
        <v>96.8</v>
      </c>
      <c r="X44" s="3">
        <f t="shared" si="6"/>
        <v>72.599999999999994</v>
      </c>
      <c r="Y44" s="3">
        <f t="shared" si="7"/>
        <v>48.4</v>
      </c>
      <c r="Z44" s="3">
        <v>24.2</v>
      </c>
    </row>
    <row r="45" spans="1:26" ht="20">
      <c r="A45" s="2"/>
      <c r="B45" s="10" t="s">
        <v>25</v>
      </c>
      <c r="C45" s="10" t="s">
        <v>26</v>
      </c>
      <c r="D45" s="10" t="s">
        <v>58</v>
      </c>
      <c r="E45" s="85" t="s">
        <v>73</v>
      </c>
      <c r="F45" s="85"/>
      <c r="G45" s="58"/>
      <c r="H45" s="58"/>
      <c r="I45" s="41"/>
      <c r="J45" s="62"/>
      <c r="K45" s="62"/>
      <c r="L45" s="62"/>
      <c r="M45" s="62"/>
      <c r="O45" s="61"/>
      <c r="P45" s="61"/>
      <c r="Q45" s="61"/>
      <c r="R45" s="61"/>
      <c r="S45" s="19"/>
      <c r="T45" s="19"/>
      <c r="U45" s="4"/>
      <c r="V45" s="14" t="s">
        <v>79</v>
      </c>
      <c r="W45" s="3">
        <f t="shared" si="5"/>
        <v>65.2</v>
      </c>
      <c r="X45" s="3">
        <f t="shared" si="6"/>
        <v>48.900000000000006</v>
      </c>
      <c r="Y45" s="3">
        <f t="shared" si="7"/>
        <v>32.6</v>
      </c>
      <c r="Z45" s="3">
        <v>16.3</v>
      </c>
    </row>
    <row r="46" spans="1:26" ht="19">
      <c r="A46" s="2"/>
      <c r="B46" s="86" t="s">
        <v>64</v>
      </c>
      <c r="C46" s="89">
        <f>VLOOKUP($B$46,$S:$T,2,0)</f>
        <v>36</v>
      </c>
      <c r="D46" s="12">
        <v>5</v>
      </c>
      <c r="E46" s="80">
        <f t="shared" ref="E46:E51" si="8">(0.2/100*8*3600)/1.12/60*(36/$C$46)*D46^2</f>
        <v>21.428571428571427</v>
      </c>
      <c r="F46" s="81"/>
      <c r="G46" s="67"/>
      <c r="H46" s="68"/>
      <c r="J46" s="61"/>
      <c r="K46" s="61"/>
      <c r="L46" s="61"/>
      <c r="M46" s="61"/>
      <c r="N46" s="61"/>
      <c r="O46" s="61"/>
      <c r="P46" s="61"/>
      <c r="Q46" s="61"/>
      <c r="R46" s="61"/>
      <c r="S46" s="19"/>
      <c r="T46" s="19"/>
      <c r="U46" s="4"/>
      <c r="V46" s="14" t="s">
        <v>80</v>
      </c>
      <c r="W46" s="3">
        <f t="shared" si="5"/>
        <v>120</v>
      </c>
      <c r="X46" s="3">
        <f t="shared" si="6"/>
        <v>90</v>
      </c>
      <c r="Y46" s="3">
        <f t="shared" si="7"/>
        <v>60</v>
      </c>
      <c r="Z46" s="3">
        <v>30</v>
      </c>
    </row>
    <row r="47" spans="1:26" ht="19">
      <c r="A47" s="2"/>
      <c r="B47" s="87"/>
      <c r="C47" s="90"/>
      <c r="D47" s="12">
        <v>6</v>
      </c>
      <c r="E47" s="80">
        <f t="shared" si="8"/>
        <v>30.857142857142854</v>
      </c>
      <c r="F47" s="81"/>
      <c r="G47" s="69"/>
      <c r="H47" s="68"/>
      <c r="J47" s="61"/>
      <c r="K47" s="61"/>
      <c r="L47" s="61"/>
      <c r="M47" s="61"/>
      <c r="N47" s="62"/>
      <c r="S47" s="19"/>
      <c r="T47" s="19"/>
      <c r="U47" s="4"/>
      <c r="V47" s="14" t="s">
        <v>82</v>
      </c>
      <c r="W47" s="3">
        <f t="shared" si="5"/>
        <v>176</v>
      </c>
      <c r="X47" s="3">
        <f t="shared" si="6"/>
        <v>132</v>
      </c>
      <c r="Y47" s="3">
        <f t="shared" si="7"/>
        <v>88</v>
      </c>
      <c r="Z47" s="3">
        <v>44</v>
      </c>
    </row>
    <row r="48" spans="1:26" ht="19">
      <c r="B48" s="87"/>
      <c r="C48" s="90"/>
      <c r="D48" s="12">
        <v>7</v>
      </c>
      <c r="E48" s="80">
        <f t="shared" si="8"/>
        <v>42</v>
      </c>
      <c r="F48" s="81"/>
      <c r="G48" s="69"/>
      <c r="H48" s="68"/>
      <c r="J48" s="61"/>
      <c r="K48" s="61"/>
      <c r="L48" s="61"/>
      <c r="M48" s="61"/>
      <c r="N48" s="61"/>
      <c r="S48" s="19"/>
      <c r="T48" s="19"/>
      <c r="U48" s="4"/>
      <c r="V48" s="14" t="s">
        <v>83</v>
      </c>
      <c r="W48" s="3">
        <f t="shared" si="5"/>
        <v>73.599999999999994</v>
      </c>
      <c r="X48" s="3">
        <f t="shared" si="6"/>
        <v>55.199999999999996</v>
      </c>
      <c r="Y48" s="3">
        <f t="shared" si="7"/>
        <v>36.799999999999997</v>
      </c>
      <c r="Z48" s="3">
        <v>18.399999999999999</v>
      </c>
    </row>
    <row r="49" spans="2:26">
      <c r="B49" s="87"/>
      <c r="C49" s="90"/>
      <c r="D49" s="12">
        <v>8</v>
      </c>
      <c r="E49" s="80">
        <f t="shared" si="8"/>
        <v>54.857142857142854</v>
      </c>
      <c r="F49" s="81"/>
      <c r="G49" s="69"/>
      <c r="H49" s="68"/>
      <c r="J49" s="61"/>
      <c r="K49" s="61"/>
      <c r="L49" s="61"/>
      <c r="M49" s="61"/>
      <c r="N49" s="61"/>
      <c r="S49" s="19"/>
      <c r="T49" s="19"/>
      <c r="U49" s="4"/>
      <c r="V49" s="70" t="s">
        <v>84</v>
      </c>
      <c r="W49" s="71">
        <f t="shared" si="5"/>
        <v>104</v>
      </c>
      <c r="X49" s="71">
        <f t="shared" si="6"/>
        <v>78</v>
      </c>
      <c r="Y49" s="72">
        <f t="shared" si="7"/>
        <v>52</v>
      </c>
      <c r="Z49" s="73">
        <v>26</v>
      </c>
    </row>
    <row r="50" spans="2:26" ht="19">
      <c r="B50" s="87"/>
      <c r="C50" s="90"/>
      <c r="D50" s="12">
        <v>9</v>
      </c>
      <c r="E50" s="80">
        <f t="shared" si="8"/>
        <v>69.428571428571431</v>
      </c>
      <c r="F50" s="81"/>
      <c r="G50" s="69"/>
      <c r="H50" s="68"/>
      <c r="J50" s="61"/>
      <c r="L50" s="61"/>
      <c r="M50" s="61"/>
      <c r="N50" s="61"/>
      <c r="S50" s="19"/>
      <c r="T50" s="19"/>
      <c r="U50" s="4"/>
      <c r="V50" s="14" t="s">
        <v>85</v>
      </c>
      <c r="W50" s="3">
        <f t="shared" si="5"/>
        <v>140</v>
      </c>
      <c r="X50" s="3">
        <f t="shared" si="6"/>
        <v>105</v>
      </c>
      <c r="Y50" s="3">
        <f t="shared" si="7"/>
        <v>70</v>
      </c>
      <c r="Z50" s="3">
        <v>35</v>
      </c>
    </row>
    <row r="51" spans="2:26" ht="19">
      <c r="B51" s="88"/>
      <c r="C51" s="91"/>
      <c r="D51" s="12">
        <v>10</v>
      </c>
      <c r="E51" s="80">
        <f t="shared" si="8"/>
        <v>85.714285714285708</v>
      </c>
      <c r="F51" s="81"/>
      <c r="G51" s="69"/>
      <c r="H51" s="68"/>
      <c r="J51" s="61"/>
      <c r="K51" s="61"/>
      <c r="L51" s="61"/>
      <c r="M51" s="61"/>
      <c r="N51" s="61"/>
      <c r="S51" s="19"/>
      <c r="T51" s="19"/>
      <c r="U51" s="4"/>
      <c r="V51" s="14" t="s">
        <v>86</v>
      </c>
      <c r="W51" s="3">
        <f t="shared" si="5"/>
        <v>44</v>
      </c>
      <c r="X51" s="3">
        <f t="shared" si="6"/>
        <v>33</v>
      </c>
      <c r="Y51" s="3">
        <f t="shared" si="7"/>
        <v>22</v>
      </c>
      <c r="Z51" s="3">
        <v>11</v>
      </c>
    </row>
    <row r="52" spans="2:26">
      <c r="B52" s="82" t="s">
        <v>81</v>
      </c>
      <c r="C52" s="82"/>
      <c r="D52" s="82"/>
      <c r="J52" s="61"/>
      <c r="K52" s="61"/>
      <c r="L52" s="61"/>
      <c r="M52" s="61"/>
      <c r="N52" s="61"/>
      <c r="S52" s="19"/>
      <c r="T52" s="19"/>
      <c r="U52" s="4"/>
      <c r="V52" s="11" t="s">
        <v>87</v>
      </c>
      <c r="W52" s="12"/>
      <c r="X52" s="12"/>
      <c r="Y52" s="12"/>
      <c r="Z52" s="12"/>
    </row>
    <row r="53" spans="2:26" ht="19">
      <c r="B53" s="64"/>
      <c r="C53" s="64"/>
      <c r="D53" s="64"/>
      <c r="J53" s="61"/>
      <c r="K53" s="61"/>
      <c r="L53" s="61"/>
      <c r="M53" s="61"/>
      <c r="N53" s="61"/>
      <c r="S53" s="19"/>
      <c r="T53" s="19"/>
      <c r="U53" s="4"/>
      <c r="V53" s="14" t="s">
        <v>88</v>
      </c>
      <c r="W53" s="3">
        <f t="shared" ref="W53:W58" si="9">Z53*4</f>
        <v>156</v>
      </c>
      <c r="X53" s="3">
        <f t="shared" ref="X53:X58" si="10">Z53*3</f>
        <v>117</v>
      </c>
      <c r="Y53" s="3">
        <f t="shared" ref="Y53:Y58" si="11">Z53*2</f>
        <v>78</v>
      </c>
      <c r="Z53" s="3">
        <v>39</v>
      </c>
    </row>
    <row r="54" spans="2:26" ht="19">
      <c r="N54" s="61"/>
      <c r="S54" s="19"/>
      <c r="T54" s="19"/>
      <c r="U54" s="4"/>
      <c r="V54" s="14" t="s">
        <v>89</v>
      </c>
      <c r="W54" s="3">
        <f t="shared" si="9"/>
        <v>132</v>
      </c>
      <c r="X54" s="3">
        <f t="shared" si="10"/>
        <v>99</v>
      </c>
      <c r="Y54" s="3">
        <f t="shared" si="11"/>
        <v>66</v>
      </c>
      <c r="Z54" s="3">
        <v>33</v>
      </c>
    </row>
    <row r="55" spans="2:26" ht="19">
      <c r="N55" s="61"/>
      <c r="S55" s="19"/>
      <c r="T55" s="19"/>
      <c r="U55" s="4"/>
      <c r="V55" s="14" t="s">
        <v>90</v>
      </c>
      <c r="W55" s="3">
        <f t="shared" si="9"/>
        <v>240</v>
      </c>
      <c r="X55" s="3">
        <f t="shared" si="10"/>
        <v>180</v>
      </c>
      <c r="Y55" s="3">
        <f t="shared" si="11"/>
        <v>120</v>
      </c>
      <c r="Z55" s="3">
        <v>60</v>
      </c>
    </row>
    <row r="56" spans="2:26" ht="19">
      <c r="B56" s="83" t="s">
        <v>123</v>
      </c>
      <c r="C56" s="84"/>
      <c r="D56" s="84"/>
      <c r="E56" s="84"/>
      <c r="F56" s="84"/>
      <c r="G56" s="84"/>
      <c r="H56" s="84"/>
      <c r="I56" s="84"/>
      <c r="J56" s="84"/>
      <c r="K56" s="84"/>
      <c r="L56" s="84"/>
      <c r="M56" s="84"/>
      <c r="N56" s="84"/>
      <c r="S56" s="19"/>
      <c r="T56" s="19"/>
      <c r="U56" s="4"/>
      <c r="V56" s="14" t="s">
        <v>91</v>
      </c>
      <c r="W56" s="3">
        <f t="shared" si="9"/>
        <v>240</v>
      </c>
      <c r="X56" s="3">
        <f t="shared" si="10"/>
        <v>180</v>
      </c>
      <c r="Y56" s="3">
        <f t="shared" si="11"/>
        <v>120</v>
      </c>
      <c r="Z56" s="3">
        <v>60</v>
      </c>
    </row>
    <row r="57" spans="2:26" ht="19">
      <c r="B57" s="84"/>
      <c r="C57" s="84"/>
      <c r="D57" s="84"/>
      <c r="E57" s="84"/>
      <c r="F57" s="84"/>
      <c r="G57" s="84"/>
      <c r="H57" s="84"/>
      <c r="I57" s="84"/>
      <c r="J57" s="84"/>
      <c r="K57" s="84"/>
      <c r="L57" s="84"/>
      <c r="M57" s="84"/>
      <c r="N57" s="84"/>
      <c r="S57" s="19"/>
      <c r="T57" s="19"/>
      <c r="U57" s="4"/>
      <c r="V57" s="14" t="s">
        <v>92</v>
      </c>
      <c r="W57" s="3">
        <f t="shared" si="9"/>
        <v>240</v>
      </c>
      <c r="X57" s="3">
        <f t="shared" si="10"/>
        <v>180</v>
      </c>
      <c r="Y57" s="3">
        <f t="shared" si="11"/>
        <v>120</v>
      </c>
      <c r="Z57" s="3">
        <v>60</v>
      </c>
    </row>
    <row r="58" spans="2:26" ht="19">
      <c r="B58" s="84"/>
      <c r="C58" s="84"/>
      <c r="D58" s="84"/>
      <c r="E58" s="84"/>
      <c r="F58" s="84"/>
      <c r="G58" s="84"/>
      <c r="H58" s="84"/>
      <c r="I58" s="84"/>
      <c r="J58" s="84"/>
      <c r="K58" s="84"/>
      <c r="L58" s="84"/>
      <c r="M58" s="84"/>
      <c r="N58" s="84"/>
      <c r="S58" s="19"/>
      <c r="T58" s="19"/>
      <c r="U58" s="4"/>
      <c r="V58" s="14" t="s">
        <v>93</v>
      </c>
      <c r="W58" s="3">
        <f t="shared" si="9"/>
        <v>320</v>
      </c>
      <c r="X58" s="3">
        <f t="shared" si="10"/>
        <v>240</v>
      </c>
      <c r="Y58" s="3">
        <f t="shared" si="11"/>
        <v>160</v>
      </c>
      <c r="Z58" s="3">
        <v>80</v>
      </c>
    </row>
    <row r="59" spans="2:26">
      <c r="B59" s="84"/>
      <c r="C59" s="84"/>
      <c r="D59" s="84"/>
      <c r="E59" s="84"/>
      <c r="F59" s="84"/>
      <c r="G59" s="84"/>
      <c r="H59" s="84"/>
      <c r="I59" s="84"/>
      <c r="J59" s="84"/>
      <c r="K59" s="84"/>
      <c r="L59" s="84"/>
      <c r="M59" s="84"/>
      <c r="N59" s="84"/>
      <c r="S59" s="19"/>
      <c r="T59" s="19"/>
      <c r="U59" s="4"/>
      <c r="V59" s="20" t="s">
        <v>94</v>
      </c>
      <c r="W59" s="12"/>
      <c r="X59" s="12"/>
      <c r="Y59" s="12"/>
      <c r="Z59" s="12"/>
    </row>
    <row r="60" spans="2:26" ht="19">
      <c r="B60" s="84"/>
      <c r="C60" s="84"/>
      <c r="D60" s="84"/>
      <c r="E60" s="84"/>
      <c r="F60" s="84"/>
      <c r="G60" s="84"/>
      <c r="H60" s="84"/>
      <c r="I60" s="84"/>
      <c r="J60" s="84"/>
      <c r="K60" s="84"/>
      <c r="L60" s="84"/>
      <c r="M60" s="84"/>
      <c r="N60" s="84"/>
      <c r="S60" s="19"/>
      <c r="T60" s="19"/>
      <c r="U60" s="4"/>
      <c r="V60" s="14" t="s">
        <v>95</v>
      </c>
      <c r="W60" s="3">
        <f t="shared" ref="W60:W69" si="12">Z60*4</f>
        <v>2400</v>
      </c>
      <c r="X60" s="3">
        <f t="shared" ref="X60:X69" si="13">Z60*3</f>
        <v>1800</v>
      </c>
      <c r="Y60" s="3">
        <f t="shared" ref="Y60:Y69" si="14">Z60*2</f>
        <v>1200</v>
      </c>
      <c r="Z60" s="3">
        <v>600</v>
      </c>
    </row>
    <row r="61" spans="2:26" ht="19">
      <c r="B61" s="84"/>
      <c r="C61" s="84"/>
      <c r="D61" s="84"/>
      <c r="E61" s="84"/>
      <c r="F61" s="84"/>
      <c r="G61" s="84"/>
      <c r="H61" s="84"/>
      <c r="I61" s="84"/>
      <c r="J61" s="84"/>
      <c r="K61" s="84"/>
      <c r="L61" s="84"/>
      <c r="M61" s="84"/>
      <c r="N61" s="84"/>
      <c r="S61" s="19"/>
      <c r="T61" s="19"/>
      <c r="U61" s="4"/>
      <c r="V61" s="14" t="s">
        <v>96</v>
      </c>
      <c r="W61" s="3">
        <f t="shared" si="12"/>
        <v>1760</v>
      </c>
      <c r="X61" s="3">
        <f t="shared" si="13"/>
        <v>1320</v>
      </c>
      <c r="Y61" s="3">
        <f t="shared" si="14"/>
        <v>880</v>
      </c>
      <c r="Z61" s="3">
        <v>440</v>
      </c>
    </row>
    <row r="62" spans="2:26" ht="19">
      <c r="B62" s="84"/>
      <c r="C62" s="84"/>
      <c r="D62" s="84"/>
      <c r="E62" s="84"/>
      <c r="F62" s="84"/>
      <c r="G62" s="84"/>
      <c r="H62" s="84"/>
      <c r="I62" s="84"/>
      <c r="J62" s="84"/>
      <c r="K62" s="84"/>
      <c r="L62" s="84"/>
      <c r="M62" s="84"/>
      <c r="N62" s="84"/>
      <c r="S62" s="19"/>
      <c r="T62" s="19"/>
      <c r="U62" s="4"/>
      <c r="V62" s="14" t="s">
        <v>97</v>
      </c>
      <c r="W62" s="3">
        <f t="shared" si="12"/>
        <v>5280</v>
      </c>
      <c r="X62" s="3">
        <f t="shared" si="13"/>
        <v>3960</v>
      </c>
      <c r="Y62" s="3">
        <f t="shared" si="14"/>
        <v>2640</v>
      </c>
      <c r="Z62" s="3">
        <v>1320</v>
      </c>
    </row>
    <row r="63" spans="2:26" ht="19">
      <c r="B63" s="84"/>
      <c r="C63" s="84"/>
      <c r="D63" s="84"/>
      <c r="E63" s="84"/>
      <c r="F63" s="84"/>
      <c r="G63" s="84"/>
      <c r="H63" s="84"/>
      <c r="I63" s="84"/>
      <c r="J63" s="84"/>
      <c r="K63" s="84"/>
      <c r="L63" s="84"/>
      <c r="M63" s="84"/>
      <c r="N63" s="84"/>
      <c r="S63" s="19"/>
      <c r="T63" s="19"/>
      <c r="U63" s="4"/>
      <c r="V63" s="14" t="s">
        <v>98</v>
      </c>
      <c r="W63" s="3">
        <f t="shared" si="12"/>
        <v>680</v>
      </c>
      <c r="X63" s="3">
        <f t="shared" si="13"/>
        <v>510</v>
      </c>
      <c r="Y63" s="3">
        <f t="shared" si="14"/>
        <v>340</v>
      </c>
      <c r="Z63" s="3">
        <v>170</v>
      </c>
    </row>
    <row r="64" spans="2:26" ht="19">
      <c r="B64" s="84"/>
      <c r="C64" s="84"/>
      <c r="D64" s="84"/>
      <c r="E64" s="84"/>
      <c r="F64" s="84"/>
      <c r="G64" s="84"/>
      <c r="H64" s="84"/>
      <c r="I64" s="84"/>
      <c r="J64" s="84"/>
      <c r="K64" s="84"/>
      <c r="L64" s="84"/>
      <c r="M64" s="84"/>
      <c r="N64" s="84"/>
      <c r="S64" s="19"/>
      <c r="T64" s="19"/>
      <c r="U64" s="4"/>
      <c r="V64" s="14" t="s">
        <v>99</v>
      </c>
      <c r="W64" s="3">
        <f t="shared" si="12"/>
        <v>680</v>
      </c>
      <c r="X64" s="3">
        <f t="shared" si="13"/>
        <v>510</v>
      </c>
      <c r="Y64" s="3">
        <f t="shared" si="14"/>
        <v>340</v>
      </c>
      <c r="Z64" s="3">
        <v>170</v>
      </c>
    </row>
    <row r="65" spans="2:26" ht="19">
      <c r="B65" s="84"/>
      <c r="C65" s="84"/>
      <c r="D65" s="84"/>
      <c r="E65" s="84"/>
      <c r="F65" s="84"/>
      <c r="G65" s="84"/>
      <c r="H65" s="84"/>
      <c r="I65" s="84"/>
      <c r="J65" s="84"/>
      <c r="K65" s="84"/>
      <c r="L65" s="84"/>
      <c r="M65" s="84"/>
      <c r="N65" s="84"/>
      <c r="S65" s="19"/>
      <c r="T65" s="19"/>
      <c r="U65" s="4"/>
      <c r="V65" s="14" t="s">
        <v>100</v>
      </c>
      <c r="W65" s="3">
        <f t="shared" si="12"/>
        <v>200</v>
      </c>
      <c r="X65" s="3">
        <f t="shared" si="13"/>
        <v>150</v>
      </c>
      <c r="Y65" s="3">
        <f t="shared" si="14"/>
        <v>100</v>
      </c>
      <c r="Z65" s="3">
        <v>50</v>
      </c>
    </row>
    <row r="66" spans="2:26" ht="19">
      <c r="S66" s="19"/>
      <c r="T66" s="19"/>
      <c r="U66" s="4"/>
      <c r="V66" s="14" t="s">
        <v>101</v>
      </c>
      <c r="W66" s="3">
        <f t="shared" si="12"/>
        <v>1760</v>
      </c>
      <c r="X66" s="3">
        <f t="shared" si="13"/>
        <v>1320</v>
      </c>
      <c r="Y66" s="3">
        <f t="shared" si="14"/>
        <v>880</v>
      </c>
      <c r="Z66" s="3">
        <v>440</v>
      </c>
    </row>
    <row r="67" spans="2:26" ht="19">
      <c r="S67" s="19"/>
      <c r="T67" s="19"/>
      <c r="U67" s="4"/>
      <c r="V67" s="14" t="s">
        <v>102</v>
      </c>
      <c r="W67" s="3">
        <f t="shared" si="12"/>
        <v>520</v>
      </c>
      <c r="X67" s="3">
        <f t="shared" si="13"/>
        <v>390</v>
      </c>
      <c r="Y67" s="3">
        <f t="shared" si="14"/>
        <v>260</v>
      </c>
      <c r="Z67" s="3">
        <v>130</v>
      </c>
    </row>
    <row r="68" spans="2:26" ht="19">
      <c r="S68" s="19"/>
      <c r="T68" s="19"/>
      <c r="U68" s="4"/>
      <c r="V68" s="14" t="s">
        <v>103</v>
      </c>
      <c r="W68" s="3">
        <f t="shared" si="12"/>
        <v>520</v>
      </c>
      <c r="X68" s="3">
        <f t="shared" si="13"/>
        <v>390</v>
      </c>
      <c r="Y68" s="3">
        <f t="shared" si="14"/>
        <v>260</v>
      </c>
      <c r="Z68" s="3">
        <v>130</v>
      </c>
    </row>
    <row r="69" spans="2:26" ht="19">
      <c r="S69" s="19"/>
      <c r="T69" s="19"/>
      <c r="U69" s="4"/>
      <c r="V69" s="14" t="s">
        <v>104</v>
      </c>
      <c r="W69" s="3">
        <f t="shared" si="12"/>
        <v>4440</v>
      </c>
      <c r="X69" s="3">
        <f t="shared" si="13"/>
        <v>3330</v>
      </c>
      <c r="Y69" s="3">
        <f t="shared" si="14"/>
        <v>2220</v>
      </c>
      <c r="Z69" s="3">
        <v>1110</v>
      </c>
    </row>
    <row r="70" spans="2:26">
      <c r="S70" s="19"/>
      <c r="T70" s="19"/>
      <c r="U70" s="4"/>
      <c r="V70" s="20" t="s">
        <v>105</v>
      </c>
      <c r="W70" s="12"/>
      <c r="X70" s="12"/>
      <c r="Y70" s="12"/>
      <c r="Z70" s="12"/>
    </row>
    <row r="71" spans="2:26" ht="19">
      <c r="S71" s="19"/>
      <c r="T71" s="19"/>
      <c r="U71" s="4"/>
      <c r="V71" s="14" t="s">
        <v>106</v>
      </c>
      <c r="W71" s="3">
        <f>Z71*4</f>
        <v>292</v>
      </c>
      <c r="X71" s="3">
        <f>Z71*3</f>
        <v>219</v>
      </c>
      <c r="Y71" s="3">
        <f>Z71*2</f>
        <v>146</v>
      </c>
      <c r="Z71" s="3">
        <v>73</v>
      </c>
    </row>
    <row r="72" spans="2:26" ht="19">
      <c r="V72" s="14" t="s">
        <v>107</v>
      </c>
      <c r="W72" s="3">
        <f>Z72*4</f>
        <v>144</v>
      </c>
      <c r="X72" s="3">
        <f>Z72*3</f>
        <v>108</v>
      </c>
      <c r="Y72" s="3">
        <f>Z72*2</f>
        <v>72</v>
      </c>
      <c r="Z72" s="3">
        <v>36</v>
      </c>
    </row>
    <row r="73" spans="2:26" ht="19">
      <c r="V73" s="14" t="s">
        <v>108</v>
      </c>
      <c r="W73" s="3">
        <f>Z73*4</f>
        <v>744</v>
      </c>
      <c r="X73" s="3">
        <f>Z73*3</f>
        <v>558</v>
      </c>
      <c r="Y73" s="3">
        <f>Z73*2</f>
        <v>372</v>
      </c>
      <c r="Z73" s="3">
        <v>186</v>
      </c>
    </row>
    <row r="74" spans="2:26" ht="19">
      <c r="V74" s="14" t="s">
        <v>109</v>
      </c>
      <c r="W74" s="3">
        <f>Z74*4</f>
        <v>232</v>
      </c>
      <c r="X74" s="3">
        <f>Z74*3</f>
        <v>174</v>
      </c>
      <c r="Y74" s="3">
        <f>Z74*2</f>
        <v>116</v>
      </c>
      <c r="Z74" s="3">
        <v>58</v>
      </c>
    </row>
    <row r="75" spans="2:26" ht="19">
      <c r="V75" s="14" t="s">
        <v>110</v>
      </c>
      <c r="W75" s="3">
        <f>Z75*4</f>
        <v>324</v>
      </c>
      <c r="X75" s="3">
        <f>Z75*3</f>
        <v>243</v>
      </c>
      <c r="Y75" s="3">
        <f>Z75*2</f>
        <v>162</v>
      </c>
      <c r="Z75" s="3">
        <v>81</v>
      </c>
    </row>
    <row r="76" spans="2:26">
      <c r="V76" s="20" t="s">
        <v>111</v>
      </c>
      <c r="W76" s="12"/>
      <c r="X76" s="12"/>
      <c r="Y76" s="12"/>
      <c r="Z76" s="12"/>
    </row>
    <row r="77" spans="2:26" ht="19">
      <c r="V77" s="14" t="s">
        <v>112</v>
      </c>
      <c r="W77" s="3">
        <f>Z77*4</f>
        <v>100</v>
      </c>
      <c r="X77" s="3">
        <f>Z77*3</f>
        <v>75</v>
      </c>
      <c r="Y77" s="3">
        <f>Z77*2</f>
        <v>50</v>
      </c>
      <c r="Z77" s="3">
        <v>25</v>
      </c>
    </row>
    <row r="78" spans="2:26" ht="19">
      <c r="V78" s="14" t="s">
        <v>113</v>
      </c>
      <c r="W78" s="3">
        <f>Z78*4</f>
        <v>44</v>
      </c>
      <c r="X78" s="3">
        <f>Z78*3</f>
        <v>33</v>
      </c>
      <c r="Y78" s="3">
        <f>Z78*2</f>
        <v>22</v>
      </c>
      <c r="Z78" s="3">
        <v>11</v>
      </c>
    </row>
    <row r="79" spans="2:26">
      <c r="V79" s="20" t="s">
        <v>114</v>
      </c>
      <c r="W79" s="12"/>
      <c r="X79" s="12"/>
      <c r="Y79" s="12"/>
      <c r="Z79" s="12"/>
    </row>
    <row r="80" spans="2:26" ht="19">
      <c r="V80" s="14" t="s">
        <v>115</v>
      </c>
      <c r="W80" s="3">
        <f>Z80*4</f>
        <v>12000</v>
      </c>
      <c r="X80" s="3">
        <f>Z80*3</f>
        <v>9000</v>
      </c>
      <c r="Y80" s="3">
        <f>Z80*2</f>
        <v>6000</v>
      </c>
      <c r="Z80" s="3">
        <v>3000</v>
      </c>
    </row>
    <row r="81" spans="22:26" ht="19">
      <c r="V81" s="14" t="s">
        <v>116</v>
      </c>
      <c r="W81" s="3">
        <f>Z81*4</f>
        <v>480</v>
      </c>
      <c r="X81" s="3">
        <f>Z81*3</f>
        <v>360</v>
      </c>
      <c r="Y81" s="3">
        <f>Z81*2</f>
        <v>240</v>
      </c>
      <c r="Z81" s="3">
        <v>120</v>
      </c>
    </row>
  </sheetData>
  <sheetProtection algorithmName="SHA-512" hashValue="UDI4NYfno58e1NGSwmpbFVdYBGJuH09XYd+6klCT2hyfaddElDiSQwBbJkg0KZ0GQb0pecBL4EKBtGNl8buDmQ==" saltValue="+dlIO1miOtGV/0Bu2Ox4yQ==" spinCount="100000" sheet="1" objects="1" scenarios="1" selectLockedCells="1"/>
  <mergeCells count="81">
    <mergeCell ref="AF2:AF4"/>
    <mergeCell ref="A8:N12"/>
    <mergeCell ref="O12:O17"/>
    <mergeCell ref="B13:G13"/>
    <mergeCell ref="J13:M13"/>
    <mergeCell ref="B14:E14"/>
    <mergeCell ref="F14:G14"/>
    <mergeCell ref="J14:K14"/>
    <mergeCell ref="M14:M18"/>
    <mergeCell ref="F15:G15"/>
    <mergeCell ref="AD2:AD4"/>
    <mergeCell ref="AE2:AE4"/>
    <mergeCell ref="C30:C32"/>
    <mergeCell ref="D30:D32"/>
    <mergeCell ref="E30:E32"/>
    <mergeCell ref="B28:E28"/>
    <mergeCell ref="F28:H28"/>
    <mergeCell ref="F29:H29"/>
    <mergeCell ref="L16:L18"/>
    <mergeCell ref="B20:F20"/>
    <mergeCell ref="B16:B18"/>
    <mergeCell ref="C16:C18"/>
    <mergeCell ref="D16:D18"/>
    <mergeCell ref="I29:K29"/>
    <mergeCell ref="B30:B32"/>
    <mergeCell ref="AC2:AC4"/>
    <mergeCell ref="F16:G18"/>
    <mergeCell ref="J16:J18"/>
    <mergeCell ref="K16:K18"/>
    <mergeCell ref="B23:B25"/>
    <mergeCell ref="C23:C25"/>
    <mergeCell ref="D23:D25"/>
    <mergeCell ref="E23:F25"/>
    <mergeCell ref="B21:D21"/>
    <mergeCell ref="E21:F21"/>
    <mergeCell ref="E22:F22"/>
    <mergeCell ref="E16:E18"/>
    <mergeCell ref="B27:H27"/>
    <mergeCell ref="B34:L34"/>
    <mergeCell ref="B35:D35"/>
    <mergeCell ref="E35:L35"/>
    <mergeCell ref="E36:F36"/>
    <mergeCell ref="G36:H36"/>
    <mergeCell ref="I36:J36"/>
    <mergeCell ref="K36:L36"/>
    <mergeCell ref="K37:L37"/>
    <mergeCell ref="E38:F38"/>
    <mergeCell ref="G38:H38"/>
    <mergeCell ref="I38:J38"/>
    <mergeCell ref="K38:L38"/>
    <mergeCell ref="G37:H37"/>
    <mergeCell ref="E39:F39"/>
    <mergeCell ref="G39:H39"/>
    <mergeCell ref="I39:J39"/>
    <mergeCell ref="I37:J37"/>
    <mergeCell ref="B44:D44"/>
    <mergeCell ref="E44:F44"/>
    <mergeCell ref="B37:B41"/>
    <mergeCell ref="C37:C41"/>
    <mergeCell ref="E37:F37"/>
    <mergeCell ref="K39:L39"/>
    <mergeCell ref="E40:F40"/>
    <mergeCell ref="G40:H40"/>
    <mergeCell ref="I40:J40"/>
    <mergeCell ref="K40:L40"/>
    <mergeCell ref="E41:F41"/>
    <mergeCell ref="G41:H41"/>
    <mergeCell ref="I41:J41"/>
    <mergeCell ref="K41:L41"/>
    <mergeCell ref="B43:F43"/>
    <mergeCell ref="E51:F51"/>
    <mergeCell ref="B52:D52"/>
    <mergeCell ref="B56:N65"/>
    <mergeCell ref="E45:F45"/>
    <mergeCell ref="B46:B51"/>
    <mergeCell ref="C46:C51"/>
    <mergeCell ref="E46:F46"/>
    <mergeCell ref="E47:F47"/>
    <mergeCell ref="E48:F48"/>
    <mergeCell ref="E49:F49"/>
    <mergeCell ref="E50:F50"/>
  </mergeCells>
  <phoneticPr fontId="2" type="noConversion"/>
  <conditionalFormatting sqref="D16:D19 D23:D25">
    <cfRule type="expression" dxfId="5" priority="5" stopIfTrue="1">
      <formula>IF(B16="UVP36",IF(D16&gt;40,1,0),IF(B16="UVL72",IF(D16&gt;80,1,0),IF(B16="UVL150",IF(D16&gt;160,1,0),IF(B16="UVL220",IF(D16&gt;240,1,0),IF(B16="UVT72",IF(D16&gt;80,1,0),IF(B16="UVM216",IF(D16&gt;240,1,0),0))))))</formula>
    </cfRule>
    <cfRule type="expression" dxfId="4" priority="6" stopIfTrue="1">
      <formula>"'=if(B16=""UVP36"",IF(D16&gt;40,1,0),IF(B16=""UVL72"",IF(D16&gt;80,1,0),IF(B16=""UVL150"",IF(D16&gt;160,1,0),IF(B16=""UVL220"",IF(D16&gt;240,1,0),IF(B16=""UVT72"",IF(D16&gt;80,1,0),IF(B16=""UVM216"",IF(D16&gt;240,1,0),0))))"</formula>
    </cfRule>
  </conditionalFormatting>
  <conditionalFormatting sqref="D30:D32">
    <cfRule type="expression" dxfId="3" priority="4" stopIfTrue="1">
      <formula>IF(B30="UVP36",IF(D30&gt;40,1,0),IF(B30="UVL72",IF(D30&gt;80,1,0),IF(B30="UVL150",IF(D30&gt;160,1,0),IF(B30="UVL220",IF(D30&gt;240,1,0),IF(B30="UVT72",IF(D30&gt;80,1,0),IF(B30="UVM216",IF(D30&gt;240,1,0),0))))))</formula>
    </cfRule>
  </conditionalFormatting>
  <conditionalFormatting sqref="E16:E19 E23:E25">
    <cfRule type="expression" dxfId="2" priority="3" stopIfTrue="1">
      <formula>IF(B16="UVP36",IF(E16&gt;4,1,0),IF(B16="UVL72",IF(E16&gt;4,1,0),IF(B16="UVL150",IF(E16&gt;4,1,0),IF(B16="UVL220",IF(E16&gt;4,1,0),IF(B16="UVT72",IF(E16&gt;4,1,0),IF(B16="UVM216",IF(E16&gt;4,1,0),0))))))</formula>
    </cfRule>
  </conditionalFormatting>
  <conditionalFormatting sqref="E30:E32">
    <cfRule type="expression" dxfId="1" priority="2" stopIfTrue="1">
      <formula>IF(B30="UVP36",IF(E30&gt;4,1,0),IF(B30="UVL72",IF(E30&gt;4,1,0),IF(B30="UVL150",IF(E30&gt;4,1,0),IF(B30="UVL220",IF(E30&gt;4,1,0),IF(B30="UVT72",IF(E30&gt;4,1,0),IF(B30="UVM216",IF(E30&gt;4,1,0),0))))))</formula>
    </cfRule>
  </conditionalFormatting>
  <conditionalFormatting sqref="F16:F19 G16:G25 F23:F25">
    <cfRule type="expression" dxfId="0" priority="1" stopIfTrue="1">
      <formula>IF(B16="UVP36",IF(F16&gt;60,1,0),IF(B16="UVL72",IF(F16&gt;120,1,0),IF(B16="UVL150",IF(F16&gt;120,1,0),IF(B16="UVL220",IF(F16&gt;120,1,0),IF(B16="UVT72",IF(F16&gt;120,1,0),IF(B16="UVM216",IF(F16&gt;120,1,0),0))))))</formula>
    </cfRule>
  </conditionalFormatting>
  <dataValidations count="4">
    <dataValidation type="list" allowBlank="1" showInputMessage="1" showErrorMessage="1" sqref="K16:K19" xr:uid="{00000000-0002-0000-0000-000000000000}">
      <formula1>$AB$1:$AB$4</formula1>
    </dataValidation>
    <dataValidation type="list" allowBlank="1" showInputMessage="1" showErrorMessage="1" sqref="B37:B41 B30:B32 B46:B51 B16:B19" xr:uid="{00000000-0002-0000-0000-000001000000}">
      <formula1>$S$1:$S$6</formula1>
    </dataValidation>
    <dataValidation type="list" allowBlank="1" showInputMessage="1" showErrorMessage="1" sqref="B23:B25" xr:uid="{00000000-0002-0000-0000-000002000000}">
      <formula1>$AD$7:$AD$9</formula1>
    </dataValidation>
    <dataValidation type="list" allowBlank="1" showInputMessage="1" showErrorMessage="1" sqref="J16:J18" xr:uid="{00000000-0002-0000-0000-000003000000}">
      <formula1>$V$2:$V$81</formula1>
    </dataValidation>
  </dataValidations>
  <pageMargins left="0.7" right="0.7" top="0.75" bottom="0.75" header="0.3" footer="0.3"/>
  <pageSetup paperSize="9" scale="34" orientation="portrait" horizontalDpi="1200" verticalDpi="1200"/>
  <headerFooter>
    <oddHeader>&amp;R&amp;"System Font,Regular"&amp;10
Rev 8 200619</oddHeader>
    <oddFooter>&amp;LRev 8 200619</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09CB71E122944E9AF96498F0171F25" ma:contentTypeVersion="15" ma:contentTypeDescription="Create a new document." ma:contentTypeScope="" ma:versionID="02ec404ef624bebfb14ee4916ba042b4">
  <xsd:schema xmlns:xsd="http://www.w3.org/2001/XMLSchema" xmlns:xs="http://www.w3.org/2001/XMLSchema" xmlns:p="http://schemas.microsoft.com/office/2006/metadata/properties" xmlns:ns2="23108bb3-9223-4332-b71b-0025762b7f82" xmlns:ns3="73985959-8508-45df-8480-3abe3131b22b" targetNamespace="http://schemas.microsoft.com/office/2006/metadata/properties" ma:root="true" ma:fieldsID="3be0db6ab832edfbf04dbaa4b33677ca" ns2:_="" ns3:_="">
    <xsd:import namespace="23108bb3-9223-4332-b71b-0025762b7f82"/>
    <xsd:import namespace="73985959-8508-45df-8480-3abe3131b2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108bb3-9223-4332-b71b-0025762b7f8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985959-8508-45df-8480-3abe3131b22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C2AE1E-E133-496D-B33B-BFF2422720E1}"/>
</file>

<file path=customXml/itemProps2.xml><?xml version="1.0" encoding="utf-8"?>
<ds:datastoreItem xmlns:ds="http://schemas.openxmlformats.org/officeDocument/2006/customXml" ds:itemID="{9BE43FE1-51AF-4579-9FFE-06306903F12E}">
  <ds:schemaRefs>
    <ds:schemaRef ds:uri="http://schemas.microsoft.com/sharepoint/v3/contenttype/forms"/>
  </ds:schemaRefs>
</ds:datastoreItem>
</file>

<file path=customXml/itemProps3.xml><?xml version="1.0" encoding="utf-8"?>
<ds:datastoreItem xmlns:ds="http://schemas.openxmlformats.org/officeDocument/2006/customXml" ds:itemID="{CF16F259-CFC5-41E9-A477-6E28FF80B6B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USST</dc:creator>
  <cp:lastModifiedBy>Microsoft Office User</cp:lastModifiedBy>
  <dcterms:created xsi:type="dcterms:W3CDTF">2020-06-04T09:52:13Z</dcterms:created>
  <dcterms:modified xsi:type="dcterms:W3CDTF">2020-06-22T03:30:03Z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0x010100BB09CB71E122944E9AF96498F0171F25</vt:lpwstr>
  </property>
</Properties>
</file>